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Dad\Aquarium\Reef Moonshiners Elements\Reef Moonshiner's Toolset\"/>
    </mc:Choice>
  </mc:AlternateContent>
  <xr:revisionPtr revIDLastSave="0" documentId="13_ncr:1_{7BB90256-4A01-4299-8D6F-FCFA9857E4F8}" xr6:coauthVersionLast="47" xr6:coauthVersionMax="47" xr10:uidLastSave="{00000000-0000-0000-0000-000000000000}"/>
  <workbookProtection workbookAlgorithmName="SHA-512" workbookHashValue="ph2hNO74HLqzk7NklT0R9krg/nCSC8ot//JSiL2AAh3eYVa5ow+KvH8ehoxeGqeWJNfKvxwaERf7tRXC0yCu1g==" workbookSaltValue="TUWoBVEsfVILjWlLWOUaRA==" workbookSpinCount="100000" lockStructure="1"/>
  <bookViews>
    <workbookView xWindow="-110" yWindow="-110" windowWidth="38620" windowHeight="21220" xr2:uid="{576AECDD-B35E-4A7C-AC8C-A03746ACCEFE}"/>
  </bookViews>
  <sheets>
    <sheet name="ICP Assessment tool" sheetId="1" r:id="rId1"/>
    <sheet name="Classic Calculator" sheetId="3" r:id="rId2"/>
  </sheets>
  <definedNames>
    <definedName name="_xlnm.Print_Area" localSheetId="0">'ICP Assessment tool'!$B$40:$L$743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8" i="3" l="1"/>
  <c r="J88" i="3"/>
  <c r="M86" i="3"/>
  <c r="J86" i="3"/>
  <c r="M80" i="3"/>
  <c r="M78" i="3"/>
  <c r="Y72" i="3"/>
  <c r="S72" i="3" s="1"/>
  <c r="M72" i="3"/>
  <c r="Y70" i="3"/>
  <c r="S70" i="3"/>
  <c r="M70" i="3"/>
  <c r="M68" i="3"/>
  <c r="Y68" i="3" s="1"/>
  <c r="S68" i="3" s="1"/>
  <c r="M62" i="3"/>
  <c r="Y62" i="3" s="1"/>
  <c r="S62" i="3" s="1"/>
  <c r="Y60" i="3"/>
  <c r="S60" i="3" s="1"/>
  <c r="M60" i="3"/>
  <c r="Y58" i="3"/>
  <c r="S58" i="3"/>
  <c r="M58" i="3"/>
  <c r="M56" i="3"/>
  <c r="Y56" i="3" s="1"/>
  <c r="S56" i="3" s="1"/>
  <c r="M50" i="3"/>
  <c r="Y48" i="3"/>
  <c r="S48" i="3"/>
  <c r="M48" i="3"/>
  <c r="M46" i="3"/>
  <c r="M44" i="3"/>
  <c r="M42" i="3"/>
  <c r="M40" i="3"/>
  <c r="M38" i="3"/>
  <c r="M36" i="3"/>
  <c r="M34" i="3"/>
  <c r="M32" i="3"/>
  <c r="M30" i="3"/>
  <c r="M28" i="3"/>
  <c r="M26" i="3"/>
  <c r="Y26" i="3" s="1"/>
  <c r="S26" i="3" s="1"/>
  <c r="Y24" i="3"/>
  <c r="S24" i="3" s="1"/>
  <c r="M24" i="3"/>
  <c r="M22" i="3"/>
  <c r="Y22" i="3" s="1"/>
  <c r="S22" i="3" s="1"/>
  <c r="M17" i="3"/>
  <c r="M15" i="3"/>
  <c r="Y15" i="3" s="1"/>
  <c r="S15" i="3" s="1"/>
  <c r="Y13" i="3"/>
  <c r="S13" i="3" s="1"/>
  <c r="M13" i="3"/>
  <c r="M11" i="3"/>
  <c r="F6" i="3"/>
  <c r="N48" i="3" s="1"/>
  <c r="N38" i="3" l="1"/>
  <c r="V38" i="3" s="1"/>
  <c r="N11" i="3"/>
  <c r="Q11" i="3" s="1"/>
  <c r="N40" i="3"/>
  <c r="V40" i="3" s="1"/>
  <c r="N13" i="3"/>
  <c r="N42" i="3"/>
  <c r="V42" i="3" s="1"/>
  <c r="N68" i="3"/>
  <c r="V68" i="3" s="1"/>
  <c r="N44" i="3"/>
  <c r="V44" i="3" s="1"/>
  <c r="N70" i="3"/>
  <c r="N46" i="3"/>
  <c r="V46" i="3" s="1"/>
  <c r="N17" i="3"/>
  <c r="N72" i="3"/>
  <c r="V72" i="3" s="1"/>
  <c r="N78" i="3"/>
  <c r="V78" i="3" s="1"/>
  <c r="N80" i="3"/>
  <c r="V80" i="3" s="1"/>
  <c r="N56" i="3"/>
  <c r="V56" i="3" s="1"/>
  <c r="N34" i="3"/>
  <c r="V34" i="3" s="1"/>
  <c r="N88" i="3"/>
  <c r="V88" i="3" s="1"/>
  <c r="N60" i="3"/>
  <c r="N28" i="3"/>
  <c r="V28" i="3" s="1"/>
  <c r="N30" i="3"/>
  <c r="V30" i="3" s="1"/>
  <c r="N58" i="3"/>
  <c r="N86" i="3"/>
  <c r="V86" i="3" s="1"/>
  <c r="V48" i="3"/>
  <c r="Q48" i="3"/>
  <c r="Q13" i="3"/>
  <c r="V13" i="3"/>
  <c r="Q58" i="3"/>
  <c r="V58" i="3"/>
  <c r="Q70" i="3"/>
  <c r="V70" i="3"/>
  <c r="V17" i="3"/>
  <c r="V60" i="3"/>
  <c r="Q60" i="3"/>
  <c r="Y11" i="3"/>
  <c r="S11" i="3" s="1"/>
  <c r="N15" i="3"/>
  <c r="N26" i="3"/>
  <c r="N62" i="3"/>
  <c r="Y17" i="3"/>
  <c r="S17" i="3" s="1"/>
  <c r="N24" i="3"/>
  <c r="N36" i="3"/>
  <c r="V36" i="3" s="1"/>
  <c r="N50" i="3"/>
  <c r="V50" i="3" s="1"/>
  <c r="N22" i="3"/>
  <c r="N32" i="3"/>
  <c r="V32" i="3" s="1"/>
  <c r="Q17" i="3" l="1"/>
  <c r="Q68" i="3"/>
  <c r="Q56" i="3"/>
  <c r="V11" i="3"/>
  <c r="Q72" i="3"/>
  <c r="V62" i="3"/>
  <c r="Q62" i="3"/>
  <c r="V26" i="3"/>
  <c r="Q26" i="3"/>
  <c r="V22" i="3"/>
  <c r="Q22" i="3"/>
  <c r="V15" i="3"/>
  <c r="Q15" i="3"/>
  <c r="Q24" i="3"/>
  <c r="V24" i="3"/>
  <c r="G733" i="1" l="1"/>
  <c r="G698" i="1"/>
  <c r="H698" i="1"/>
  <c r="J698" i="1"/>
  <c r="D698" i="1"/>
  <c r="D693" i="1"/>
  <c r="G692" i="1"/>
  <c r="G691" i="1"/>
  <c r="D691" i="1"/>
  <c r="G690" i="1"/>
  <c r="G689" i="1"/>
  <c r="D689" i="1"/>
  <c r="G688" i="1" l="1"/>
  <c r="G687" i="1"/>
  <c r="D687" i="1"/>
  <c r="G686" i="1"/>
  <c r="G685" i="1"/>
  <c r="D685" i="1"/>
  <c r="G684" i="1"/>
  <c r="H684" i="1"/>
  <c r="J684" i="1"/>
  <c r="D684" i="1"/>
  <c r="G683" i="1"/>
  <c r="H683" i="1"/>
  <c r="J683" i="1"/>
  <c r="D683" i="1"/>
  <c r="G682" i="1"/>
  <c r="H682" i="1"/>
  <c r="J682" i="1"/>
  <c r="D682" i="1"/>
  <c r="D674" i="1"/>
  <c r="J671" i="1"/>
  <c r="G673" i="1"/>
  <c r="F672" i="1"/>
  <c r="G671" i="1"/>
  <c r="H671" i="1"/>
  <c r="F670" i="1"/>
  <c r="G669" i="1"/>
  <c r="H669" i="1"/>
  <c r="J669" i="1"/>
  <c r="F668" i="1"/>
  <c r="D668" i="1"/>
  <c r="G667" i="1" l="1"/>
  <c r="H667" i="1"/>
  <c r="J667" i="1"/>
  <c r="D667" i="1"/>
  <c r="G666" i="1"/>
  <c r="H666" i="1"/>
  <c r="J666" i="1"/>
  <c r="D666" i="1"/>
  <c r="G665" i="1"/>
  <c r="H665" i="1"/>
  <c r="J665" i="1"/>
  <c r="D665" i="1"/>
  <c r="G664" i="1"/>
  <c r="H664" i="1"/>
  <c r="J664" i="1"/>
  <c r="D664" i="1"/>
  <c r="G663" i="1"/>
  <c r="H663" i="1"/>
  <c r="J663" i="1"/>
  <c r="D663" i="1"/>
  <c r="G662" i="1"/>
  <c r="H662" i="1"/>
  <c r="J662" i="1"/>
  <c r="D662" i="1"/>
  <c r="J661" i="1"/>
  <c r="G661" i="1"/>
  <c r="H661" i="1"/>
  <c r="D661" i="1"/>
  <c r="Q252" i="1" l="1"/>
  <c r="U252" i="1" s="1"/>
  <c r="V252" i="1" s="1"/>
  <c r="Q248" i="1"/>
  <c r="U248" i="1" l="1"/>
  <c r="V248" i="1" s="1"/>
  <c r="G246" i="1" s="1"/>
  <c r="I671" i="1" l="1"/>
  <c r="J239" i="1"/>
  <c r="Q244" i="1" l="1"/>
  <c r="U244" i="1" l="1"/>
  <c r="V244" i="1" s="1"/>
  <c r="G242" i="1" s="1"/>
  <c r="I669" i="1" s="1"/>
  <c r="J643" i="1"/>
  <c r="J630" i="1"/>
  <c r="J617" i="1"/>
  <c r="J599" i="1"/>
  <c r="D589" i="1"/>
  <c r="O595" i="1"/>
  <c r="Q595" i="1" s="1"/>
  <c r="J580" i="1"/>
  <c r="D571" i="1"/>
  <c r="F693" i="1" s="1"/>
  <c r="J562" i="1"/>
  <c r="J549" i="1"/>
  <c r="J536" i="1"/>
  <c r="J523" i="1"/>
  <c r="O514" i="1"/>
  <c r="Q514" i="1" s="1"/>
  <c r="D508" i="1"/>
  <c r="O507" i="1"/>
  <c r="Q507" i="1" s="1"/>
  <c r="D501" i="1"/>
  <c r="J492" i="1"/>
  <c r="O483" i="1"/>
  <c r="Q483" i="1" s="1"/>
  <c r="D477" i="1"/>
  <c r="O476" i="1"/>
  <c r="Q476" i="1" s="1"/>
  <c r="D470" i="1"/>
  <c r="J461" i="1"/>
  <c r="U595" i="1" l="1"/>
  <c r="V595" i="1" s="1"/>
  <c r="G590" i="1" s="1"/>
  <c r="I698" i="1" s="1"/>
  <c r="U507" i="1"/>
  <c r="V507" i="1" s="1"/>
  <c r="U514" i="1"/>
  <c r="V514" i="1" s="1"/>
  <c r="U483" i="1"/>
  <c r="V483" i="1" s="1"/>
  <c r="U476" i="1"/>
  <c r="V476" i="1" s="1"/>
  <c r="J72" i="1"/>
  <c r="O452" i="1"/>
  <c r="Q452" i="1" s="1"/>
  <c r="D446" i="1"/>
  <c r="O445" i="1"/>
  <c r="Q445" i="1" s="1"/>
  <c r="D439" i="1"/>
  <c r="J430" i="1"/>
  <c r="J417" i="1"/>
  <c r="J404" i="1"/>
  <c r="D382" i="1"/>
  <c r="D389" i="1"/>
  <c r="O395" i="1"/>
  <c r="Q395" i="1" s="1"/>
  <c r="U445" i="1" l="1"/>
  <c r="V445" i="1" s="1"/>
  <c r="U452" i="1"/>
  <c r="V452" i="1" s="1"/>
  <c r="U395" i="1"/>
  <c r="V395" i="1" s="1"/>
  <c r="O388" i="1"/>
  <c r="Q388" i="1" s="1"/>
  <c r="J373" i="1"/>
  <c r="D363" i="1"/>
  <c r="O369" i="1"/>
  <c r="Q369" i="1" s="1"/>
  <c r="J354" i="1"/>
  <c r="D344" i="1"/>
  <c r="O350" i="1"/>
  <c r="Q350" i="1" s="1"/>
  <c r="U350" i="1" s="1"/>
  <c r="V350" i="1" s="1"/>
  <c r="J335" i="1"/>
  <c r="P331" i="1"/>
  <c r="U388" i="1" l="1"/>
  <c r="V388" i="1" s="1"/>
  <c r="U369" i="1"/>
  <c r="V369" i="1" s="1"/>
  <c r="G364" i="1" s="1"/>
  <c r="I684" i="1" s="1"/>
  <c r="G345" i="1"/>
  <c r="I683" i="1" s="1"/>
  <c r="D325" i="1" l="1"/>
  <c r="O331" i="1"/>
  <c r="Q331" i="1" s="1"/>
  <c r="J316" i="1"/>
  <c r="U331" i="1" l="1"/>
  <c r="V331" i="1" s="1"/>
  <c r="G326" i="1" s="1"/>
  <c r="I682" i="1" s="1"/>
  <c r="D307" i="1"/>
  <c r="F674" i="1" s="1"/>
  <c r="J298" i="1" l="1"/>
  <c r="J285" i="1" l="1"/>
  <c r="J272" i="1" l="1"/>
  <c r="D228" i="1"/>
  <c r="O234" i="1"/>
  <c r="Q234" i="1" s="1"/>
  <c r="J219" i="1"/>
  <c r="D209" i="1"/>
  <c r="O215" i="1"/>
  <c r="Q215" i="1" s="1"/>
  <c r="J200" i="1"/>
  <c r="D190" i="1"/>
  <c r="U234" i="1" l="1"/>
  <c r="V234" i="1" s="1"/>
  <c r="U215" i="1"/>
  <c r="V215" i="1" s="1"/>
  <c r="G210" i="1" s="1"/>
  <c r="I666" i="1" s="1"/>
  <c r="G229" i="1" l="1"/>
  <c r="I667" i="1" s="1"/>
  <c r="O196" i="1" l="1"/>
  <c r="Q196" i="1" s="1"/>
  <c r="U196" i="1" s="1"/>
  <c r="V196" i="1" s="1"/>
  <c r="G191" i="1" s="1"/>
  <c r="I665" i="1" s="1"/>
  <c r="J181" i="1"/>
  <c r="D171" i="1"/>
  <c r="O177" i="1"/>
  <c r="Q177" i="1" s="1"/>
  <c r="J162" i="1"/>
  <c r="D152" i="1"/>
  <c r="O158" i="1"/>
  <c r="Q158" i="1" s="1"/>
  <c r="J143" i="1"/>
  <c r="D133" i="1"/>
  <c r="U177" i="1" l="1"/>
  <c r="V177" i="1" s="1"/>
  <c r="G172" i="1" s="1"/>
  <c r="I664" i="1" s="1"/>
  <c r="U158" i="1"/>
  <c r="V158" i="1" s="1"/>
  <c r="G153" i="1" s="1"/>
  <c r="I663" i="1" s="1"/>
  <c r="O139" i="1" l="1"/>
  <c r="Q139" i="1" s="1"/>
  <c r="U139" i="1" s="1"/>
  <c r="V139" i="1" s="1"/>
  <c r="J124" i="1"/>
  <c r="D62" i="1"/>
  <c r="D31" i="1"/>
  <c r="J22" i="1"/>
  <c r="J111" i="1"/>
  <c r="O107" i="1"/>
  <c r="Q107" i="1" s="1"/>
  <c r="D101" i="1"/>
  <c r="J92" i="1"/>
  <c r="G134" i="1" l="1"/>
  <c r="I662" i="1" s="1"/>
  <c r="G32" i="1"/>
  <c r="U107" i="1"/>
  <c r="V107" i="1" s="1"/>
  <c r="G102" i="1" s="1"/>
  <c r="I661" i="1" s="1"/>
  <c r="F45" i="1" l="1"/>
  <c r="R244" i="1" l="1"/>
  <c r="W244" i="1" s="1"/>
  <c r="D242" i="1" s="1"/>
  <c r="F669" i="1" s="1"/>
  <c r="AB724" i="1" s="1"/>
  <c r="AC724" i="1" s="1"/>
  <c r="AD724" i="1" s="1"/>
  <c r="AF724" i="1" s="1"/>
  <c r="G724" i="1" s="1"/>
  <c r="R248" i="1"/>
  <c r="W248" i="1" s="1"/>
  <c r="D246" i="1" s="1"/>
  <c r="R252" i="1"/>
  <c r="W252" i="1" s="1"/>
  <c r="D250" i="1" s="1"/>
  <c r="F673" i="1" s="1"/>
  <c r="R595" i="1"/>
  <c r="W595" i="1" s="1"/>
  <c r="D590" i="1" s="1"/>
  <c r="F698" i="1" s="1"/>
  <c r="R476" i="1"/>
  <c r="W476" i="1" s="1"/>
  <c r="D471" i="1" s="1"/>
  <c r="F689" i="1" s="1"/>
  <c r="G731" i="1" s="1"/>
  <c r="R507" i="1"/>
  <c r="W507" i="1" s="1"/>
  <c r="D502" i="1" s="1"/>
  <c r="R483" i="1"/>
  <c r="W483" i="1" s="1"/>
  <c r="D478" i="1" s="1"/>
  <c r="F690" i="1" s="1"/>
  <c r="R514" i="1"/>
  <c r="W514" i="1" s="1"/>
  <c r="D509" i="1" s="1"/>
  <c r="F692" i="1" s="1"/>
  <c r="R452" i="1"/>
  <c r="W452" i="1" s="1"/>
  <c r="D447" i="1" s="1"/>
  <c r="F688" i="1" s="1"/>
  <c r="R445" i="1"/>
  <c r="W445" i="1" s="1"/>
  <c r="D440" i="1" s="1"/>
  <c r="F687" i="1" s="1"/>
  <c r="G730" i="1" s="1"/>
  <c r="R395" i="1"/>
  <c r="W395" i="1" s="1"/>
  <c r="D390" i="1" s="1"/>
  <c r="F686" i="1" s="1"/>
  <c r="R388" i="1"/>
  <c r="W388" i="1" s="1"/>
  <c r="D383" i="1" s="1"/>
  <c r="F685" i="1" s="1"/>
  <c r="G729" i="1" s="1"/>
  <c r="R369" i="1"/>
  <c r="W369" i="1" s="1"/>
  <c r="D364" i="1" s="1"/>
  <c r="F684" i="1" s="1"/>
  <c r="R350" i="1"/>
  <c r="W350" i="1" s="1"/>
  <c r="D345" i="1" s="1"/>
  <c r="F683" i="1" s="1"/>
  <c r="R331" i="1"/>
  <c r="W331" i="1" s="1"/>
  <c r="D326" i="1" s="1"/>
  <c r="F682" i="1" s="1"/>
  <c r="R215" i="1"/>
  <c r="W215" i="1" s="1"/>
  <c r="D210" i="1" s="1"/>
  <c r="F666" i="1" s="1"/>
  <c r="R234" i="1"/>
  <c r="W234" i="1" s="1"/>
  <c r="D229" i="1" s="1"/>
  <c r="F667" i="1" s="1"/>
  <c r="R139" i="1"/>
  <c r="W139" i="1" s="1"/>
  <c r="D134" i="1" s="1"/>
  <c r="R196" i="1"/>
  <c r="W196" i="1" s="1"/>
  <c r="D191" i="1" s="1"/>
  <c r="F665" i="1" s="1"/>
  <c r="G721" i="1" s="1"/>
  <c r="R177" i="1"/>
  <c r="W177" i="1" s="1"/>
  <c r="D172" i="1" s="1"/>
  <c r="F664" i="1" s="1"/>
  <c r="R158" i="1"/>
  <c r="W158" i="1" s="1"/>
  <c r="D153" i="1" s="1"/>
  <c r="F663" i="1" s="1"/>
  <c r="G719" i="1" s="1"/>
  <c r="R107" i="1"/>
  <c r="W107" i="1" s="1"/>
  <c r="D102" i="1" s="1"/>
  <c r="F661" i="1" s="1"/>
  <c r="G717" i="1" s="1"/>
  <c r="D32" i="1"/>
  <c r="J53" i="1"/>
  <c r="AB734" i="1" l="1"/>
  <c r="AC734" i="1" s="1"/>
  <c r="AD734" i="1" s="1"/>
  <c r="AF734" i="1" s="1"/>
  <c r="G734" i="1" s="1"/>
  <c r="AB728" i="1"/>
  <c r="AC728" i="1" s="1"/>
  <c r="AD728" i="1" s="1"/>
  <c r="AF728" i="1" s="1"/>
  <c r="G728" i="1" s="1"/>
  <c r="AB727" i="1"/>
  <c r="AC727" i="1" s="1"/>
  <c r="AD727" i="1" s="1"/>
  <c r="AF727" i="1" s="1"/>
  <c r="G727" i="1" s="1"/>
  <c r="AB726" i="1"/>
  <c r="AC726" i="1" s="1"/>
  <c r="AD726" i="1" s="1"/>
  <c r="AF726" i="1" s="1"/>
  <c r="G726" i="1" s="1"/>
  <c r="AB723" i="1"/>
  <c r="AC723" i="1" s="1"/>
  <c r="AD723" i="1" s="1"/>
  <c r="AF723" i="1" s="1"/>
  <c r="G723" i="1" s="1"/>
  <c r="AB722" i="1"/>
  <c r="AC722" i="1" s="1"/>
  <c r="AD722" i="1" s="1"/>
  <c r="AF722" i="1" s="1"/>
  <c r="G722" i="1" s="1"/>
  <c r="AB720" i="1"/>
  <c r="AC720" i="1" s="1"/>
  <c r="AD720" i="1" s="1"/>
  <c r="AF720" i="1" s="1"/>
  <c r="G720" i="1" s="1"/>
  <c r="F691" i="1"/>
  <c r="G732" i="1" s="1"/>
  <c r="F671" i="1"/>
  <c r="F662" i="1"/>
  <c r="G718" i="1" s="1"/>
  <c r="J11" i="1"/>
  <c r="J5" i="1"/>
</calcChain>
</file>

<file path=xl/sharedStrings.xml><?xml version="1.0" encoding="utf-8"?>
<sst xmlns="http://schemas.openxmlformats.org/spreadsheetml/2006/main" count="1579" uniqueCount="421">
  <si>
    <t>Too High</t>
  </si>
  <si>
    <t>Too Low</t>
  </si>
  <si>
    <t>Good</t>
  </si>
  <si>
    <t>min</t>
  </si>
  <si>
    <t>max</t>
  </si>
  <si>
    <t>Check what you typed</t>
  </si>
  <si>
    <t>Good as well</t>
  </si>
  <si>
    <t>Action needed</t>
  </si>
  <si>
    <t>Quit the Hobby !!!</t>
  </si>
  <si>
    <t>Enter ICP value</t>
  </si>
  <si>
    <t>Comment</t>
  </si>
  <si>
    <t>Element</t>
  </si>
  <si>
    <t>Calcium</t>
  </si>
  <si>
    <t>mg/L</t>
  </si>
  <si>
    <t>Very low Calcium level, need correction to 420-440 immediately.
The Moonshiner Calculator includes Calcium dosage instructions by using a Brightwell Calcion-P/Water stock solution, by mixing 1 Liter RODI with 200gram Calcion-P powder.</t>
  </si>
  <si>
    <t>Verify Data Entry</t>
  </si>
  <si>
    <t>Low Calcium Level, need correction to 420-440.
The Moonshiner Calculator includes Calcium dosage instructions by using a Brightwell Calcion-P/Water stock solution, by mixing 1 Liter RODI with 200gram Calcion-P powder.</t>
  </si>
  <si>
    <t>Acceptable Calcium range, however strongly recommend to adjust to 420-440 for optimal range.
The Moonshiner Calculator includes Calcium dosage instructions by using a Brightwell Calcion-P/Water stock solution, by mixing 1 Liter RODI with 200gram Calcion-P powder.</t>
  </si>
  <si>
    <t xml:space="preserve">Calcium levels are elevated above target levels. Let Calcium settle down naturally into the 420-440 range.
Stop or better only reduce Calcium part or Calcium reactor PH and don't perform Water Changes if not necessary otherwise. </t>
  </si>
  <si>
    <t>Comment to Test Result data</t>
  </si>
  <si>
    <t>Magnesium</t>
  </si>
  <si>
    <t>Optimal target range, no action.</t>
  </si>
  <si>
    <t>Magnesium levels are elevated above target levels. Let Magnesium settle down naturally into the 1350 range.
In certain cases these levels are desired for certain treatments, but shall not be maintained for a longer period of time.</t>
  </si>
  <si>
    <t>ml</t>
  </si>
  <si>
    <t>for</t>
  </si>
  <si>
    <t>No correction dosing required</t>
  </si>
  <si>
    <t>day(s)</t>
  </si>
  <si>
    <t>Conc</t>
  </si>
  <si>
    <t>Current</t>
  </si>
  <si>
    <t>target</t>
  </si>
  <si>
    <t>increase</t>
  </si>
  <si>
    <t>total solution</t>
  </si>
  <si>
    <t>max increase per day</t>
  </si>
  <si>
    <t>days needed</t>
  </si>
  <si>
    <t>days up rounded</t>
  </si>
  <si>
    <t>dosage per day</t>
  </si>
  <si>
    <t>Correction dosage recommended to achieve ideal target of 1350mg/L</t>
  </si>
  <si>
    <t>Major Trace Elements</t>
  </si>
  <si>
    <t xml:space="preserve">
</t>
  </si>
  <si>
    <t>End</t>
  </si>
  <si>
    <t>Salinity</t>
  </si>
  <si>
    <t>PSU</t>
  </si>
  <si>
    <t>Salinity extremely low. Check the values on the test.
Verify the Salinity ideally with a classic Hygrometer which doesn't depend on calibration and it may not be super accurate, but won't shift in results and will provide results within acceptable tolerances.</t>
  </si>
  <si>
    <t>Salinity low. Check the values on the test.
Verify the Salinity ideally with a classic Hygrometer which doesn't depend on calibration and it may not be super accurate, but won't shift in results and will provide results within acceptable tolerances.</t>
  </si>
  <si>
    <t>Salinity a bit low. Verify the Salinity ideally with a classic Hygrometer which doesn't depend on calibration and it may not be super accurate, but won't shift in results and will provide results within acceptable tolerances.
The ICP test verifies Salinity based on Na/Cl only and does not take into account specific gravity of the entire saltwater mix. This is indicative only and it's recommended to verify Salinity if shown low or high.</t>
  </si>
  <si>
    <t>Acceptable range, no action.</t>
  </si>
  <si>
    <t>Salinity a bit higher. Verify the Salinity ideally with a classic Hygrometer which doesn't depend on calibration and it may not be super accurate, but won't shift in results and will provide results within acceptable tolerances.
The ICP test verifies Salinity based on Na/Cl only and does not take into account specific gravity of the entire saltwater mix. This is indicative only and it's recommended to verify Salinity if shown low or high.</t>
  </si>
  <si>
    <t>Salinity is very high. Verify the Salinity ideally with a classic Hygrometer which doesn't depend on calibration and it may not be super accurate, but won't shift in results and will provide results within acceptable tolerances.
The ICP test verifies Salinity based on Na/Cl only and does not take into account specific gravity of the entire saltwater mix. This is indicative only and it's recommended to verify Salinity if shown low or high.</t>
  </si>
  <si>
    <t>Hint: Increase Salinity by placing a Jar of Dry salt into a decent flow area in the sump and let it slowly dissolve.</t>
  </si>
  <si>
    <t>Hint: Decrease salinity by dilution. Ideally a few times per day, over a few days, take out a Jar of Tank water and let it be diluted manually or by the Top off system.</t>
  </si>
  <si>
    <t>Carbonate Hardness</t>
  </si>
  <si>
    <t>dKH</t>
  </si>
  <si>
    <t xml:space="preserve">Alkalinity in dangerously low levels below 6.5
Ideal user friendly Alkalinity is between 7.8 and 8.5 for most Reeftanks.
Adjust your Total Alkalinity with test kits and measure routinely to maintain these ranges. Increase Alkalinity slowly over a few days to avoid shocking the system, a daily increase of not more than 1dKH spread over 24hours is recommended.
Check your method and equipment used to maintain Alkalinity!!!
</t>
  </si>
  <si>
    <t>Alkalinity is low, adjust accordingly and slowly.
Ideal user friendly Alkalinity is between 7.8 and 8.5 for most Reeftanks.
Adjust your Total Alkalinity with test kits and measure routinely to maintain these ranges. 
Increase Alkalinity slowly over a few days to avoid shocking the system, a daily increase of not more than 1dKH spread over 24hours is recommended.</t>
  </si>
  <si>
    <t>Alkalinity in these slightly lower levels are usually only recommended at ULNS.
Ideal user friendly Alkalinity is between 7.8 and 8.5 for most Reeftanks.
Adjust your Total Alkalinity with test kits and measure routinely to maintain these ranges. Increase Alkalinity slowly over a few days to avoid shocking the system, a daily increase of not more than 1dKH spread over 24hours is recommended.</t>
  </si>
  <si>
    <t xml:space="preserve">Ideal Alkalinity range for most Reef Tanks. </t>
  </si>
  <si>
    <t>Alkalinity in these slightly higher levels are usually not recommended at very low Nutrient levels and may cause washed out colors and beaching effects then.
Ideal user friendly Alkalinity is between 7.8 and 8.5 for most Reeftanks.
Adjust your Total Alkalinity with test kits and measure routinely to maintain these ranges. Decrease Alkalinity slowly over a few days to avoid shocking the system, a daily decrease of not more than 1dKH spread over 24hours is recommended.</t>
  </si>
  <si>
    <t>Alkalinity in these higher levels are usually not recommended at very low Nutrient levels and may cause washed out colors and beaching effects then.
Recommended is to lower Alkalinity.
Ideal user friendly Alkalinity is between 7.8 and 8.5 for most Reeftanks.
Adjust your Total Alkalinity with test kits and measure routinely to maintain these ranges. Decrease Alkalinity slowly over a few days to avoid shocking the system, a daily decrease of not more than 1dKH spread over 24hours is recommended.</t>
  </si>
  <si>
    <t>Base Elements</t>
  </si>
  <si>
    <t>Sulfur</t>
  </si>
  <si>
    <t>Acceptable range, depending on Salinity levels.</t>
  </si>
  <si>
    <t>Correction dosage recommended to achieve ideal target of 425mg/L</t>
  </si>
  <si>
    <t>Optimal target range, no action.
However it's recommend to adjust to 425 ideal target.
Monitor Calcium levels in between ICP tests on a routine basis via Test kits.</t>
  </si>
  <si>
    <t>Calcium levels are highly elevated above target levels. In this case a Water change is recommended to bring Calcium levels down to at least below 500-520.
Natural Consumption is negatively affected and it will take very long to let it settle down by normal consumptions.
Stop any calcium supplementation and revisit Dosing/Reactor setup. 
Calcium levels that high may contribute to bleaching effects.</t>
  </si>
  <si>
    <t>Correction dosage recommended to achieve ideal target of 1350mg/L   (Stock Solution: 200gram Brightwell Magnesion-P in 1 Liter RODI Water)</t>
  </si>
  <si>
    <t>Potassium</t>
  </si>
  <si>
    <t>Very low Potassium level, need correction to Target level of 410 immediately.
The Moonshiner Calculator includes Potassium dosage instructions by using a Brightwell Potassion-P/Water stock solution, by mixing 1 Liter RODI with 100gram Potassion-P powder.</t>
  </si>
  <si>
    <t>Reduced Potassium level, need correction to Target level of 410 very shortly.
The Moonshiner Calculator includes Potassium dosage instructions by using a Brightwell Potassion-P/Water stock solution, by mixing 1 Liter RODI with 100gram Potassion-P powder.</t>
  </si>
  <si>
    <t>Optimal target range, no action.
However it's recommend to adjust to 410 ideal target.</t>
  </si>
  <si>
    <t>Correction dosage recommended to achieve ideal target of 410mg/L   (Stock Solution: 100gram Brightwell Potassion-P in 1 Liter RODI Water)</t>
  </si>
  <si>
    <t>Bromine</t>
  </si>
  <si>
    <t>Depleted level, immediately replenish this Element with Reef Moonshiners Bromine as per Dosing instructions below or via use of the Reef Moonshiners Calculator.
Reef Moonshiner target of 85 is recommended.</t>
  </si>
  <si>
    <t>Below target level, correct this Element with Reef Moonshiners Bromine as per Dosing instructions below or via use of the Reef Moonshiners Calculator.
Reef Moonshiner target of 85 is recommended.</t>
  </si>
  <si>
    <t xml:space="preserve">Critical elevated above the target level of 85. Not recommended to exceed 110/120.
Let it naturally settle down and watch on subsequent ICP's if it further increases or reduces slowly. 
If not supplemented, it may come in via mined Calcium Reactor medias, often also as an ingredient of certain 2 part dosing solutions etc. </t>
  </si>
  <si>
    <t>Correction dosage recommended to achieve ideal target of 85mg/L   (Reef Moonshiners Bromine)</t>
  </si>
  <si>
    <t>Acceptable range, however Reef Moonshiner method recommend to adjust Bromine to target level of 85.</t>
  </si>
  <si>
    <t xml:space="preserve">Critical elevated above the target level of 85. Not recommended to exceed 110/120.
At this point it's recommended to perform Water changes to reduce the level to below 100. With a common Reef Salt, a 20% Water Change should bring this element down by approximately 10%.
If not supplemented, it may come in via mined Calcium Reactor medias, often also as an ingredient of certain 2 part dosing solutions etc. 
</t>
  </si>
  <si>
    <t>Strontium</t>
  </si>
  <si>
    <t xml:space="preserve">Slightly elevated above the target level of 85.
Let it naturally settle down and watch on subsequent ICP's if Element further increases or reduces slowly. 
If not supplemented, it may come in via mined Calcium Reactor medias, often also as an ingredient of certain 2 part dosing solutions etc. </t>
  </si>
  <si>
    <t>Low Strontium level, need correction to Target level of 10 immediately.
The Moonshiner Calculator includes Strontium dosage instructions by using a Brightwell Strontion-P/Water stock solution, by mixing 1 Liter RODI with 100gram Strontion-P powder.</t>
  </si>
  <si>
    <t>Reduced Strontium level, recommended to do correction to Target level of 10 very shortly.
The Moonshiner Calculator includes Strontium dosage instructions by using a Brightwell Strontion-P/Water stock solution, by mixing 1 Liter RODI with 100gram Strontion-P powder.</t>
  </si>
  <si>
    <t>Optimal target range, however it's recommend to adjust to ideal target of 10, if below.
The Moonshiner Calculator includes Strontium dosage instructions by using a Brightwell Strontion-P/Water stock solution, by mixing 1 Liter RODI with 100gram Strontion-P powder.</t>
  </si>
  <si>
    <t xml:space="preserve">Slightly elevated above the target level of 10.
Let it naturally settle down and watch on subsequent ICP's if Element further increases or reduces slowly. </t>
  </si>
  <si>
    <t xml:space="preserve">Critical elevated above the target level of 10. 
Not recommended to exceed 20, bleaching effects may occur.
Above 40 it's recommended to perform Water changes to reduce the level below 20. With a common Reef Salt, a 20% Water Change should bring this element down by approximately 10%.
</t>
  </si>
  <si>
    <t>Correction dosage recommended to achieve ideal target of 10mg/L   (Stock Solution: 100gram Brightwell Strontion-P in 1 Liter RODI Water)</t>
  </si>
  <si>
    <t>Boron</t>
  </si>
  <si>
    <t>Depleted level, immediately replenish this Element with Reef Moonshiners Boron as per Dosing instructions below or via use of the Reef Moonshiners Calculator.
Reef Moonshiner target of 7 is recommended.</t>
  </si>
  <si>
    <t>Below target level, correct this Element with Reef Moonshiners Boron as per Dosing instructions below or via use of the Reef Moonshiners Calculator.
Reef Moonshiner target of 7 is recommended.</t>
  </si>
  <si>
    <t>Acceptable range, however Reef Moonshiner method recommend to adjust Boron to target level of 7.</t>
  </si>
  <si>
    <t xml:space="preserve">Critical elevated above the target level of 7. Not recommended to exceed 10 to avoid damage to corals.
Let it naturally settle down and watch on subsequent ICP's if it further increases or reduces slowly. 
If not supplemented, it may increases often also as an ingredient of certain 2 part dosing solutions, Trace Element combination products, etc. 
</t>
  </si>
  <si>
    <t xml:space="preserve">Slightly elevated above the target level of 7.
Let it naturally settle down and watch on subsequent ICP's if Element further increases or reduces slowly. 
If not supplemented, it may increases often also as an ingredient of certain 2 part dosing solutions, Trace Element combination products, etc. 
</t>
  </si>
  <si>
    <t xml:space="preserve">Critical elevated above the target level of 7. Not recommended to exceed 10.
At this point it's recommended to perform Water changes to reduce the level to below 10 at least. With a common Reef Salt, a 20% Water Change should bring this element down by approximately 10%.
If not supplemented, it may increases often also as an ingredient of certain 2 part dosing solutions, Trace Element combination products, etc. 
</t>
  </si>
  <si>
    <t>Correction dosage recommended to achieve ideal target of 7mg/L   (Reef Moonshiners Boron)</t>
  </si>
  <si>
    <t>Depleted level, immediately replenish this Element with Reef Moonshiners Fluoride as per Dosing instructions below or via use of the Reef Moonshiners Calculator.
Reef Moonshiner target of 1.5 is recommended.</t>
  </si>
  <si>
    <t>Below target level, correct this Element with Reef Moonshiners Fluoride as per Dosing instructions below or via use of the Reef Moonshiners Calculator.
Reef Moonshiner target of 1.5 is recommended.</t>
  </si>
  <si>
    <t>Acceptable range, however Reef Moonshiner method recommend to adjust Fluoride to target level of 1.5 if below.</t>
  </si>
  <si>
    <t xml:space="preserve">Slightly elevated above the target level of 1.5.
Let it naturally settle down and watch on subsequent ICP's.
If this Element was corrected before to 1.5, you may have used a too large tank system volume in the dosing calculator or this Assessment tool.
</t>
  </si>
  <si>
    <t>Critical elevated above the target level of 1.5. Not recommended to exceed 2 to avoid irreversible damage to corals.
Let it naturally settle down and watch on subsequent ICP's if it further increases or reduces slowly. 
If this Element was corrected before to 1.5, you may have used a too large tank system volume in the dosing calculator or this Assessment tool.</t>
  </si>
  <si>
    <t xml:space="preserve">Critical elevated above the target level of 1.5. Not recommended to exceed 2.
At this point it's recommended to perform Water changes to reduce the level to below 2 at least. With a common Reef Salt, a 20% Water Change should bring this element down by approximately 10%.
</t>
  </si>
  <si>
    <t>Correction dosage recommended to achieve ideal target of 1.5mg/L   (Reef Moonshiners Fluoride)</t>
  </si>
  <si>
    <t>Minor Trace Elements</t>
  </si>
  <si>
    <t>Lithium</t>
  </si>
  <si>
    <t>µg/L</t>
  </si>
  <si>
    <t xml:space="preserve">Lithium is unusual to be that low, it might be absorbed by Trident DETOX, and other absorbing media in use. 
Trident and ATI does offer Lithium as a supplemental element, to be used slowly to increase Lithium until in acceptable ranges. Monitor on subsequent ICP tests.
</t>
  </si>
  <si>
    <t>Lithium is unusual to be low, it might be absorbed by Trident DETOX, and other absorbing media in use. 
Monitor on subsequent ICP tests if Lithium decreases further before taking action after discontinuing absorbing media in the setup.</t>
  </si>
  <si>
    <t xml:space="preserve">Lithium is unusual to be that low, it might be absorbed by Trident DETOX, and other absorbing media in use. 
Monitor on subsequent ICP tests if Lithium decreases further before taking action after discontinuing absorbing media in the setup.
</t>
  </si>
  <si>
    <t xml:space="preserve">Lithium highly elevated, acceptable range would be up to 300/350.
It may come in from Salts, Supplements, Foods and if suddenly appearing from potential corroding equipment in the tank. First items to look at are typically electronic components and magnets.
Also certain non hobby related bins have shown ability to leech Lithium into Saltwater mixes and top off water. Check the RODI results from the RODI unit/Top off water to find the source. Use Trident DETOX along with Water Changes to reduce Lithium.
</t>
  </si>
  <si>
    <t>Silicon</t>
  </si>
  <si>
    <t>Silicates are unusual to be low, it might be reduced by too much absorbing media in use. 
Monitor on subsequent ICP tests if Silicates decreasing further before taking action.</t>
  </si>
  <si>
    <t xml:space="preserve">Silicates are unusual to be low, it might be reduced by too much absorbing media in use. 
Monitor on subsequent ICP tests if Silicates decreases further before taking action after discontinuing absorbing media in the setup. Check your absorbing media manufacturers descriptions if media does absorb silicates off the Water such as RowaPhos etc.
</t>
  </si>
  <si>
    <t>Iodine</t>
  </si>
  <si>
    <t>Ideal range, maintain the daily Iodide drop dosing as described in the Moonshiner Handbook Iodine section (which is a must read! ).
Significant changes in the Filtration system such as aeration and skimmer changes can influence the daily Iodine dosing routine, hence keep monitoring via ICP and maintain consistence on dosing it daily.</t>
  </si>
  <si>
    <t xml:space="preserve">Low, but not depleted. Follow the daily Iodide drop dosing as described in the Moonshiner Handbook Iodine section ( which is a must read! ).
Typically 2-3 drops per 100Gallons of Seachem Reef Iodide are dosed daily and the amount of drops is going to be adjusted from ICP to ICP until the Iodine levels between 75-95 are achieved. No single time correction dosages are recommended!
Significant changes in the Filtration system such as aeration and skimmer changes can influence the daily Iodine dosing routine, hence keep monitoring via ICP and maintain consistence on dosing it daily.
</t>
  </si>
  <si>
    <t>Considered depleted. Follow the daily Iodide drop dosing as described in the Moonshiner Handbook Iodine section ( which is a must read! ).
Typically 2-3 drops per 100Gallons of Seachem Reef Iodide are dosed daily and the amount of drops is going to be adjusted from ICP to ICP until the Iodine levels between 75-95 are achieved. No single time correction dosages are recommended!
Significant changes in the Filtration system such as aeration and skimmer changes can influence the daily Iodine dosing routine, hence keep monitoring via ICP and maintain consistence on dosing it daily.</t>
  </si>
  <si>
    <t xml:space="preserve">Slightly elevated above the target level of 75-95.
Let it naturally settle down and watch on subsequent ICP's.
If you are dosing the daily drops of Iodide per the Reef Moonshiner Handbook already, simply reduce the daily amount of drops and wait for the next ICP result.
</t>
  </si>
  <si>
    <t>Elevated above the target level of 75-95.
Let it naturally settle down and watch on subsequent ICP's.
If you are dosing the daily drops of Iodide per the Reef Moonshiner Handbook already, simply reduce the daily amount of drops by half and wait for the next ICP result.
Maintaining these levels for longer can lead to brown/dull colors of corals, in certain cases also washed out corals.</t>
  </si>
  <si>
    <t>See comments to test result above and reduce/stop as described.</t>
  </si>
  <si>
    <t>Barium</t>
  </si>
  <si>
    <t>Acceptable range, however Reef Moonshiner method recommends a target level of 15.
Correct this Element to 15 with Reef Moonshiners Barium as per Dosing instructions below or via use of the Reef Moonshiners Calculator.</t>
  </si>
  <si>
    <t>Low Barium level, correct this Element to 15 with Reef Moonshiners Barium as per Dosing instructions below or via use of the Reef Moonshiners Calculator.</t>
  </si>
  <si>
    <t>Very low (depleted below 3) Barium level, correct this Element to 30 with Reef Moonshiners Barium as per Dosing instructions below or via use of the Reef Moonshiners Calculator.
Normal target level for Barium is 15, however in this case the tank will need to Buffer Barium back into corals which will drop Barium in the next weeks. Hence it's recommended to buffer Barium slightly above target, to compensate this effect.</t>
  </si>
  <si>
    <t>Correction dosage recommended to achieve ideal target of 15µg/L   (Reef Moonshiners Barium)</t>
  </si>
  <si>
    <t>Correction dosage recommended to achieve increased target of 30µg/L   (Reef Moonshiners Barium)</t>
  </si>
  <si>
    <t>Molybdenum</t>
  </si>
  <si>
    <t xml:space="preserve">Very low (depleted below 3) Molybdenum level.
Correct this Element to 15 with Reef Moonshiners Molybdenum as per Dosing instructions below or via use of the Reef Moonshiners Calculator.
</t>
  </si>
  <si>
    <t>Acceptable range, however Reef Moonshiner method recommends a target level of 15.
Correct this Element to 15 with Reef Moonshiners Molybdenum as per Dosing instructions below or via use of the Reef Moonshiners Calculator.</t>
  </si>
  <si>
    <t>Correction dosage recommended to achieve ideal target of 15µg/L   (Reef Moonshiners Molybdenum)</t>
  </si>
  <si>
    <t>Nickel</t>
  </si>
  <si>
    <t xml:space="preserve">Nickel depleted or very low.
Correct this Element to 2.5 with Reef Moonshiners Nickel as per Dosing instructions below or via use of the Reef Moonshiners Calculator.
</t>
  </si>
  <si>
    <t xml:space="preserve">Nickel detected but below target level.
Correct this Element to 2.5 with Reef Moonshiners Nickel as per Dosing instructions below or via use of the Reef Moonshiners Calculator.
</t>
  </si>
  <si>
    <t>Correction dosage recommended to achieve ideal target of 2.5µg/L   (Reef Moonshiners Nickel)</t>
  </si>
  <si>
    <t>Manganese</t>
  </si>
  <si>
    <t>No daily dosing recommended</t>
  </si>
  <si>
    <t>ml per day</t>
  </si>
  <si>
    <t>Recommended Daily dosage of 0.1µg/L  (Reef Moonshiners Manganese Classic)</t>
  </si>
  <si>
    <t>OR</t>
  </si>
  <si>
    <r>
      <t>Recommended Daily dosage of 0.1µg/L  (Reef Moonshiners</t>
    </r>
    <r>
      <rPr>
        <sz val="11"/>
        <color theme="4" tint="-0.249977111117893"/>
        <rFont val="Calibri"/>
        <family val="2"/>
        <scheme val="minor"/>
      </rPr>
      <t xml:space="preserve"> NANO/PUMP</t>
    </r>
    <r>
      <rPr>
        <sz val="11"/>
        <color theme="1"/>
        <rFont val="Calibri"/>
        <family val="2"/>
        <scheme val="minor"/>
      </rPr>
      <t xml:space="preserve"> Manganese)</t>
    </r>
  </si>
  <si>
    <t>Arsenic</t>
  </si>
  <si>
    <t xml:space="preserve">Arsenic shall not be detectable at any time in an enclosed Reef tank.
</t>
  </si>
  <si>
    <t>If Arsenic is detected find the source, since the source is likely strong enough to be a serious hazard in your environment and for your family!</t>
  </si>
  <si>
    <t>Beryllium</t>
  </si>
  <si>
    <t xml:space="preserve">Beryllium below detectable levels, pretty normal in any common Reeftank, since not supplemented.
Beryllium is also one of the elements in the Reef Moonshiner Liqui-Mud for mostly to replenish small amounts of Beryllium and many other rare earth minerals we can't and won't supplement.
Beryllium may be detected while a fresh natural Mud bed is in use for a few months such as Fiji-Mud. 
</t>
  </si>
  <si>
    <t xml:space="preserve">Beryllium detected, please contact me via email to Psxerholic@gmail.com
</t>
  </si>
  <si>
    <t>Recommended Daily dosage of 0.02µg/L  (Reef Moonshiners Chromium Classic)</t>
  </si>
  <si>
    <r>
      <t>Recommended Daily dosage of 0.02µg/L  (Reef Moonshiners</t>
    </r>
    <r>
      <rPr>
        <sz val="11"/>
        <color theme="4" tint="-0.249977111117893"/>
        <rFont val="Calibri"/>
        <family val="2"/>
        <scheme val="minor"/>
      </rPr>
      <t xml:space="preserve"> NANO/PUMP</t>
    </r>
    <r>
      <rPr>
        <sz val="11"/>
        <color theme="1"/>
        <rFont val="Calibri"/>
        <family val="2"/>
        <scheme val="minor"/>
      </rPr>
      <t xml:space="preserve"> Chromium)</t>
    </r>
  </si>
  <si>
    <t xml:space="preserve"> </t>
  </si>
  <si>
    <t>Cobalt</t>
  </si>
  <si>
    <t>Recommended Daily dosage of 0.02µg/L  (Reef Moonshiners Cobalt Classic)</t>
  </si>
  <si>
    <r>
      <t>Recommended Daily dosage of 0.02µg/L  (Reef Moonshiners</t>
    </r>
    <r>
      <rPr>
        <sz val="11"/>
        <color theme="4" tint="-0.249977111117893"/>
        <rFont val="Calibri"/>
        <family val="2"/>
        <scheme val="minor"/>
      </rPr>
      <t xml:space="preserve"> NANO/PUMP</t>
    </r>
    <r>
      <rPr>
        <sz val="11"/>
        <color theme="1"/>
        <rFont val="Calibri"/>
        <family val="2"/>
        <scheme val="minor"/>
      </rPr>
      <t xml:space="preserve"> Cobalt)</t>
    </r>
  </si>
  <si>
    <t>Iron</t>
  </si>
  <si>
    <t>Recommended Daily dosage of 0.01µg/L  (Reef Moonshiners Iron Classic)</t>
  </si>
  <si>
    <r>
      <t>Recommended Daily dosage of 0.01µg/L  (Reef Moonshiners</t>
    </r>
    <r>
      <rPr>
        <sz val="11"/>
        <color theme="4" tint="-0.249977111117893"/>
        <rFont val="Calibri"/>
        <family val="2"/>
        <scheme val="minor"/>
      </rPr>
      <t xml:space="preserve"> NANO/PUMP</t>
    </r>
    <r>
      <rPr>
        <sz val="11"/>
        <color theme="1"/>
        <rFont val="Calibri"/>
        <family val="2"/>
        <scheme val="minor"/>
      </rPr>
      <t xml:space="preserve"> Iron)</t>
    </r>
  </si>
  <si>
    <t>Copper</t>
  </si>
  <si>
    <t xml:space="preserve">Copper shall not be detectable at any time in an enclosed Reef tank.
No action.
</t>
  </si>
  <si>
    <t xml:space="preserve">Copper shall not be detectable at any time in an enclosed Reef tank.
Copper detected in these low ranges, usually depresses already the fluorescence of corals. Let it naturally settle down and watch on subsequent ICP's if it further increases or reduces. Normally with no water changes, this should not be detectable on the next ICP then. Review RODI results for detections of Copper.
Copper may also leech from GFO, Foods, or corroding equipment such as Copper wiring etc. from hair cracks in pumps and other equipment.
</t>
  </si>
  <si>
    <t xml:space="preserve">Copper shall not be detectable at any time in an enclosed Reef tank.
Copper detected in these ranges, usually depresses the fluorescence of corals and let them appear brown/dull. Let it naturally settle down and watch on subsequent ICP's if it further increases or reduces. Normally with no water changes, this should not be detectable on the next ICP then. Review RODI results for detections of Copper.
Copper may also leech from GFO, Foods, or corroding equipment such as Copper wiring etc. from hair cracks in pumps and other equipment.
</t>
  </si>
  <si>
    <t xml:space="preserve">Copper shall not be detectable at any time in an enclosed Reef tank.
Copper detected in these ranges, usually depresses the fluorescence of corals and let them appear brown/dull. Perform Water changes and watch on subsequent ICP's if it further increases or reduces. Review RODI results for detections of Copper.
Copper may also leech from Faucets,GFO, Foods, or corroding equipment such as Copper wiring etc. from hair cracks in pumps and other equipment. Recommended to perform Water changes, maybe use of Triton Detox and Copper absorbing media temporarily. It's critical to find the source of copper.
</t>
  </si>
  <si>
    <t>Selenium</t>
  </si>
  <si>
    <t xml:space="preserve">Selenium detected, please contact me via email to Psxerholic@gmail.com
</t>
  </si>
  <si>
    <t xml:space="preserve">Selenium below detectable levels, pretty normal in any common Reeftank, since not supplemented.
Selenium is also one of the elements in the Reef Moonshiner Liqui-Mud for mostly to replenish small amounts of Selenium and many other rare earth minerals we can't and won't supplement.
Selenium may be detected while a fresh natural Mud bed is in use for a few months such as Fiji-Mud. 
</t>
  </si>
  <si>
    <t>Silver</t>
  </si>
  <si>
    <t xml:space="preserve">Silver below detectable levels, pretty normal in any common Reeftank, since not supplemented.
Silver is also one of the elements in the Reef Moonshiner Liqui-Mud for mostly to replenish small amounts of Silver and many other rare earth minerals we can't and won't supplement.
Silver may be detected while a fresh natural Mud bed is in use for a few months such as Fiji-Mud. 
</t>
  </si>
  <si>
    <t xml:space="preserve">Silver in detectable levels, very unusual in any common Reeftank, since not supplemented and will usually deplete and oxidize very fast.
Watch on subsequent ICP test if still detected, and if so, search for corroding equipment such as Probes, electronics, UV bulbs and verify RODI results.
</t>
  </si>
  <si>
    <t>Vanadium</t>
  </si>
  <si>
    <t xml:space="preserve">Vanadium above the desired range of 1-2, in a range of concern. It usually drops on it's own, if not supplemented, no water changes or absorbers necessary.
If supplemented then stop any dosing. Find the source of Vanadium!
However, if not supplemented watch on subsequent ICP tests if it increases further and verify RODI results for Vanadium detection.
Vanadium has been shown to leech from plastic bins for RODI/TOPOFF, Corroding equipment and magnets, certain Reef Sand product batches, certain mined calcium reactor media, trace element supplements, salts and certain 2 part products.
</t>
  </si>
  <si>
    <t>Daily Dosage of Seachem Reef Iodide is recommended until 75-95 is achieved. 
As a starting point, 2-3 drops per 100Gallons are dosed daily and the amount of drops is going to be adjusted from ICP to ICP.
Read the Iodine Dosing Instruction page in the Reef Moonshiner's Handbook for all the details and how to apply this routine.
Read the Reef Moonshiner's Handbook guidance for the recommended Cobalt blue dropper bottles as used for other elements as needed.
Info: The dropper bottles will dispense on average 0.03ml of liquid per drop.</t>
  </si>
  <si>
    <t>Zinc</t>
  </si>
  <si>
    <t xml:space="preserve">Zinc depleted or very low.
Correct this Element to 5 with Reef Moonshiners Zinc as per Dosing instructions below or via use of the Reef Moonshiners Calculator.
</t>
  </si>
  <si>
    <t xml:space="preserve">Zinc in acceptable range but below target level.
Correct this Element to 5 with Reef Moonshiners Zinc as per Dosing instructions below or via use of the Reef Moonshiners Calculator.
</t>
  </si>
  <si>
    <t>Correction dosage recommended to achieve ideal target of 5µg/L   (Reef Moonshiners Zinc)</t>
  </si>
  <si>
    <t>Tin/Stannum</t>
  </si>
  <si>
    <t xml:space="preserve">Extremely high elevated levels of Tin are detected.
In this case many large Water changes are recommended to avoid further increase and find the source of Tin as soon as possible.
If in previous tests, Tin was acceptable or low, then investigate potential source of Tin. It may come in from Salts, Supplements, Foods and if suddenly appearing from potential corroding equipment in the tank. First items to look at are typically electronic components and magnets. Check the RODI results from the RODI unit/Top off water to find the source. DIY Phosphorous supplements and DIY Hydrogen Peroxide mixes have been identified to include Tin as not disclosed impurities!
</t>
  </si>
  <si>
    <t>Pollutants</t>
  </si>
  <si>
    <t>Aluminum</t>
  </si>
  <si>
    <t>Lanthanum</t>
  </si>
  <si>
    <t>Lanthanum shall not become detectable at any time.</t>
  </si>
  <si>
    <t>Other Pollutants</t>
  </si>
  <si>
    <t>Very low Magnesium level, need correction to Target level of 1350 immediately.
The Moonshiner Calculator includes Magnesium dosage instructions by using a Brightwell Magnesion-P/Water stock solution, by mixing 1 Liter RODI with 200gram Magnesion-P powder.</t>
  </si>
  <si>
    <t>Low Magnesium level, need correction to Target level of 1350.
The Moonshiner Calculator includes Magnesium dosage instructions by using a Brightwell Magnesion-P/Water stock solution, by mixing 1 Liter RODI with 200gram Magnesion-P powder.</t>
  </si>
  <si>
    <t>Acceptable Magnesium range, however strongly recommend to adjust to Target of 1350 for optimal range.
The Moonshiner Calculator includes Magnesium dosage instructions by using a Brightwell Magnesion-P/Water stock solution, by mixing 1 Liter RODI with 200gram Magnesion-P powder.</t>
  </si>
  <si>
    <t>Magnesium levels are highly elevated above target level of 1350.
Stop any Magnesium supplementation and revisit Dosing/Reactor setup. 
Magnesium levels that high may contribute to soft SPS skeleton.
In certain cases these levels are desired for certain treatments, but shall not be maintained for a longer period of time.
Above 1800, Water changes are recommended to get Magnesium to acceptable levels.</t>
  </si>
  <si>
    <t>Very low Sulfur levels. Check data entry.
Sulfur this low can be a result of low salinity.</t>
  </si>
  <si>
    <t xml:space="preserve">Elevated result when Salinity is in an acceptable range.
The common reason for this elevated level is usually from recent larger supplementations of Magnesium with use of Magnesium products based on Magnesium Sulfides.
Watch on subsequent ICP test if sulfides are creeping up or going down. Usually with no further significant supplementation, these increased levels normalize relatively fast within a month or two.
</t>
  </si>
  <si>
    <t>Elevated result when Salinity is in an acceptable range.
The common reason for this elevated level is usually from recent larger supplementations of Magnesium with use of Magnesium products based on Magnesium Sulfides.
Watch on subsequent ICP test if sulfides are creeping up or going down. Usually with no further significant supplementation, these increased levels normalize relatively fast within a month or two.</t>
  </si>
  <si>
    <t xml:space="preserve">Very high result when Salinity is in an acceptable range.
The common reason for this elevated level is usually from recent larger supplementations of Magnesium with use of Magnesium products based on Magnesium Sulfides.
Very high Sulfide levels can support certain bacteria to bloom.
</t>
  </si>
  <si>
    <t>Depleted Potassium level, need correction to Target level of 410 immediately.
The Moonshiner Calculator includes Potassium dosage instructions by using a Brightwell Potassion-P/Water stock solution, by mixing 1 Liter RODI with 100gram Potassion-P powder.</t>
  </si>
  <si>
    <t xml:space="preserve">Potassium levels are elevated above target levels. Let Potassium settle down naturally into the 400-420 range.
If not supplemented, Potassium may rise from Potassium Nitrate dosing or other supplements containing Potassium, check products in use.
Watch subsequent ICP if Potassium keeps rising or will fall slowly. Potassium consumption is a slow process and will take time.
</t>
  </si>
  <si>
    <t xml:space="preserve">Potassium levels are highly elevated above target levels. At this point the reduction via Water changes is recommended to get below 500 at least. 
If not supplemented, Potassium may rise from Potassium Nitrate dosing or other supplements containing Potassium, check products in use. 
In certain cases these levels are desired for certain treatments, but shall not be maintained for a longer period of time.
</t>
  </si>
  <si>
    <t>Depleted Strontium level, need correction to Target level of 10 immediately.
The Moonshiner Calculator includes Strontium dosage instructions by using a Brightwell Strontion-P/Water stock solution, by mixing 1 Liter RODI with 100gram Strontion-P powder.</t>
  </si>
  <si>
    <t xml:space="preserve">Lithium slightly elevated, very common to be up to 300/350.
Watch on subsequent tests if Lithium keeps increasing or does reduce naturally. This will take normally a few months.
It may come in from Salts, Supplements, Foods and if suddenly appearing from potential corroding equipment in the tank. First items to look at are typically electronic components and magnets.
Also certain non hobby related bins have shown ability to leech Lithium into Saltwater mixes and top off water.
</t>
  </si>
  <si>
    <t xml:space="preserve">Silicates are in depletion range, and may be reduced by absorbing media in use. 
Monitor on subsequent ICP tests if Silicates decreases further before taking action after discontinuing absorbing media in the setup. Check your absorbing media manufacturers descriptions if media does absorb silicates off the Water such as RowaPhos etc.
If close to zero, you may consider supplementation of silicates by using Brightwell SpongeExcel which supplements silicate. However if an absorber is identified as the cause, remove absorber first prior supplementing to avoid sudden peak and algae issue.
</t>
  </si>
  <si>
    <t xml:space="preserve">Silicates slightly elevated, monitor the levels on subsequent ICP tests.
Watch on subsequent tests if Silicates keeps increasing or do reduce naturally. This will take normally a few weeks.
It may come in from Salts, Supplements, Foods and from Top off water.
Review the RODI test results, since many time silicates are passing many DI resins even while showing zero TDS. If so, it's recommended to use a DI resin that is a mix of regular resin and silicate removal resin, for example the Spectra pure SilicaBuster cartridges.
</t>
  </si>
  <si>
    <t>Silicates are significantly elevated, monitor the levels on subsequent ICP tests.
Watch on subsequent tests if Silicates keeps increasing or do reduce naturally. This will take normally a few weeks/months.
Silicates that high may contribute to Algae issues.
It may come in from Salts, Supplements, Foods and from Top off water.
Review the RODI test results, since many time silicates are passing many DI resins even while showing zero TDS. If so, it's recommended to use a DI resin that is a mix of regular resin and silicate removal resin, for example the Spectra pure SilicaBuster cartridges.</t>
  </si>
  <si>
    <r>
      <t>Highly elevated above the target level of 75-95.
If you are dosing the daily drops of Iodide per the Reef Moonshiner Handbook already, stop the daily amount of drops and wait for the next ICP result.
Above 1000 it's recommended to use fresh activated carbon weekly, but do</t>
    </r>
    <r>
      <rPr>
        <b/>
        <sz val="11"/>
        <color theme="1"/>
        <rFont val="Calibri"/>
        <family val="2"/>
        <scheme val="minor"/>
      </rPr>
      <t xml:space="preserve"> not</t>
    </r>
    <r>
      <rPr>
        <sz val="11"/>
        <color theme="1"/>
        <rFont val="Calibri"/>
        <family val="2"/>
        <scheme val="minor"/>
      </rPr>
      <t xml:space="preserve"> use excessive amounts of carbon!
Maintaining these levels for longer can lead to brown/dull colors of corals, in certain cases also washed out looking corals and burned tips.</t>
    </r>
  </si>
  <si>
    <t xml:space="preserve">Slightly elevated above the target level of 15.
Let it naturally settle down and watch it's trending on subsequent ICP's.
Barium can also come in from Salt mixes with high Barium levels, 2parts or random Trace element supplements.
</t>
  </si>
  <si>
    <t>Significant Elevated above the target level of 15.
Let it naturally settle down and watch it's trending on subsequent ICP's.
Also find the source of Barium to avoid further increase.
Barium can also come in from Salt mixes with high Barium levels, 2parts or random Trace element supplements.</t>
  </si>
  <si>
    <t xml:space="preserve">Critical elevated above the target level of 15. Not recommended to exceed 100
At this point it's recommended to urgently find the source of Barium to avoid further increase.
Barium can come in from Salt mixes with high Barium levels, 2parts or random Trace element supplements. If Water changes are performed, it's recommended to ICP the Saltwater mix if Barium keeps increasing from ICP to ICP and Water changes are performed.
</t>
  </si>
  <si>
    <t xml:space="preserve">Slightly elevated above the target level of 15.
Let it naturally settle down and watch it's trending on subsequent ICP's.
Molybdenum can also come in from Salt mixes with high Molybdenum levels, 2parts or random Trace element supplements.
</t>
  </si>
  <si>
    <t xml:space="preserve">Significant Elevated above the target level of 15.
Let it naturally settle down and watch it's trending on subsequent ICP's.
Also find the source of Molybdenum to avoid further increase.
Molybdenum can also come in from Salt mixes with high Molybdenum levels, 2parts or random Trace element supplements. High Molybdenum levels are often linked to Algae and Dinoflagellate issues.
</t>
  </si>
  <si>
    <t xml:space="preserve">Critical elevated above the target level of 15. Not recommended to exceed 100
At this point it's recommended to urgently find the source of Molybdenum to avoid further increase.
Molybdenum can come in from Salt mixes with high Molybdenum levels, 2parts or random Trace element supplements. If Water changes are performed, it's recommended to ICP the Saltwater mix if Molybdenum keeps increasing from ICP to ICP and Water changes are performed. High Molybdenum levels are often linked to Algae and Dinoflagellate issues.
</t>
  </si>
  <si>
    <t xml:space="preserve">Acceptable range, slightly above target level. 
Monitor on subsequent ICP the trending of this element.
Often it is supplemented with Salt mixes and random trace elements.
</t>
  </si>
  <si>
    <t xml:space="preserve">Elevated above the target level of 2.5
Let it naturally settle down and watch it's trending on subsequent ICP's.
If not supplemented intentionally, find the source of Nickel to avoid further increase.
Nickel can also come in from Salt mixes with high Nickel levels, 2parts or random Trace element supplements. If these possibilities are ruled out, and Nickel increases further in subsequent ICP's, then look for corroding equipment in the system.
</t>
  </si>
  <si>
    <t xml:space="preserve">Critical elevated above the usual ranges. Not recommended to exceed 20-30
At this point it's recommended to urgently find the source of Nickel to avoid further increase. If not supplemented intentionally, find the source of Nickel to avoid further increase. Nickel can also come in from Salt mixes with high Nickel levels, 2parts or random Trace element supplements. If these possibilities are ruled out, and Nickel increases further in subsequent ICP's, then look for corroding equipment in the system. Water changes are recommended if Nickel elevates above 30, but with time would be naturally reduced if the source has been determined and removed.
</t>
  </si>
  <si>
    <t xml:space="preserve">Manganese is usually depleted in our tanks and should remain undetectable even when supplemented. As per the Reef Moonshiners method, Manganese is part of the daily elements dosing routine.
Simply dose Reef Moonshiners Manganese as per Dosing instructions below or via use of the Reef Moonshiners Calculator for more experienced Reefkeeper that like to experiment with the daily amount.
If you have Macroalgae in your setup, use twice as much for the daily dosage as long it remains undetectable on subsequent ICP tests.
</t>
  </si>
  <si>
    <t xml:space="preserve">Manganese is usually depleted in our tanks and should remain undetectable even when supplemented. As per the Reef Moonshiners method, Manganese is part of the daily elements dosing routine.
Manganese is detected in low ranges, means if supplemented, simply reduce daily dose.
If not supplemented, Manganese can also come in from Salt mixes, 2part Products, or random Trace element supplements. Watch trending on subsequent ICP's test.
</t>
  </si>
  <si>
    <t xml:space="preserve">Manganese is usually depleted in our tanks and should remain undetectable even when supplemented. As per the Reef Moonshiners method, Manganese is part of the daily elements dosing routine.
Manganese is detected in low ranges, means if supplemented, simply reduce daily dose.
If not supplemented, Manganese can also come in from Salt mixes, 2part Products, or random Trace element supplements. Watch trending on subsequent ICP's test.
</t>
  </si>
  <si>
    <t xml:space="preserve">Manganese is usually depleted in our tanks and should remain undetectable even when supplemented. As per the Reef Moonshiners method, Manganese is part of the daily elements dosing routine.
Manganese is detected in low ranges, means if supplemented, stop dosage.
If not supplemented, Manganese can also come in from Salt mixes, 2part Products, or random Trace element supplements. Watch trending on subsequent ICP's test.
</t>
  </si>
  <si>
    <t xml:space="preserve">Manganese is usually depleted in our tanks and should remain undetectable even when supplemented. As per the Reef Moonshiners method, Manganese is part of the daily elements dosing routine.
Manganese is detected in medium ranges, means if supplemented, stop dosage.
If not supplemented, Manganese can also come in from Salt mixes, 2part Products, or random Trace element supplements. Watch trending on subsequent ICP's tests. Find source of Manganese and let it naturally reduce in the tank.
</t>
  </si>
  <si>
    <t>Manganese is usually depleted in our tanks and should remain undetectable even when supplemented. As per the Reef Moonshiners method, Manganese is part of the daily elements dosing routine.
Manganese is detected in high ranges, means if supplemented, stop dosage.
If not supplemented, Manganese can also come in from Salt mixes, 2part Products, or random Trace element supplements. Watch trending on subsequent ICP's tests. Find source of Manganese and let it naturally reduce in the tank.</t>
  </si>
  <si>
    <t xml:space="preserve">Chromium is usually depleted in our tanks and should remain undetectable even when supplemented. As per the Reef Moonshiners method, Chromium is part of the daily elements dosing routine.
Simply dose Reef Moonshiners Chromium as per Dosing instructions below or via use of the Reef Moonshiners Calculator for more experienced Reefkeeper that like to experiment with the daily amount.
If you have Macroalgae in your setup, use twice as much for the daily dosage as long it remains undetectable on subsequent ICP tests.
</t>
  </si>
  <si>
    <t xml:space="preserve">Chromium is usually depleted in our tanks and should remain undetectable even when supplemented. As per the Reef Moonshiners method, Chromium is part of the daily elements dosing routine.
Chromium is detected in low ranges, means if supplemented, simply reduce daily dose.
If not supplemented, Chromium can also come in from Salt mixes and random Trace element supplements. Watch trending on subsequent ICP's test.
</t>
  </si>
  <si>
    <t xml:space="preserve">Chromium is usually depleted in our tanks and should remain undetectable even when supplemented. As per the Reef Moonshiners method, Chromium is part of the daily elements dosing routine.
Chromium is detected in low ranges, means if supplemented, simply reduce daily dose.
If not supplemented, Chromium can also come in from Salt mixes and random Trace element supplements. Watch trending on subsequent ICP's test.
</t>
  </si>
  <si>
    <t xml:space="preserve">Chromium is usually depleted in our tanks and should remain undetectable even when supplemented. As per the Reef Moonshiners method, Chromium is part of the daily elements dosing routine.
Chromium is detected in low ranges, means if supplemented, stop dosage.
If not supplemented, Chromium can also come in from Salt mixes and random Trace element supplements. Watch trending on subsequent ICP's test.
Inspect for rotten equipment and Stainless steel components.
</t>
  </si>
  <si>
    <t xml:space="preserve">Chromium is usually depleted in our tanks and should remain undetectable even when supplemented. As per the Reef Moonshiners method, Chromium is part of the daily elements dosing routine.
Chromium is detected in high ranges, means if supplemented, stop dosage.
If not supplemented, Chromium can also come in from Salt mixes and random Trace element supplements. Watch trending on subsequent ICP's tests. Find source of Chromium and let it naturally reduce in the tank.
Inspect for rotten equipment and Stainless steel components.
</t>
  </si>
  <si>
    <t>Chromium is usually depleted in our tanks and should remain undetectable even when supplemented. As per the Reef Moonshiners method, Chromium is part of the daily elements dosing routine.
Chromium is detected in very high ranges, means if supplemented, stop dosage.
If not supplemented, Chromium can also come in from Salt mixes and random Trace element supplements. Watch trending on subsequent ICP's test.
Inspect for rotten equipment and Stainless steel components.</t>
  </si>
  <si>
    <t xml:space="preserve">Cobalt is usually depleted in our tanks and should remain undetectable even when supplemented. As per the Reef Moonshiners method, Cobalt is part of the daily elements dosing routine.
Simply dose Reef Moonshiners Cobalt as per Dosing instructions below or via use of the Reef Moonshiners Calculator for more experienced Reefkeeper that like to experiment with the daily amount.
If you have Macroalgae in your setup, use twice as much for the daily dosage as long it remains undetectable on subsequent ICP tests.
</t>
  </si>
  <si>
    <t xml:space="preserve">Cobalt is usually depleted in our tanks and should remain undetectable even when supplemented. As per the Reef Moonshiners method, Cobalt is part of the daily elements dosing routine.
Cobalt is detected in low ranges, means if supplemented, simply reduce daily dose.
If not supplemented, Cobalt can also come in from Salt mixes and random Trace element supplements. Watch trending on subsequent ICP's test.
</t>
  </si>
  <si>
    <t xml:space="preserve">Cobalt is usually depleted in our tanks and should remain undetectable even when supplemented. As per the Reef Moonshiners method, Cobalt is part of the daily elements dosing routine.
Cobalt is detected in low ranges, means if supplemented, simply reduce daily dose.
If not supplemented, Cobalt can also come in from Salt mixes and random Trace element supplements. Watch trending on subsequent ICP's test.
</t>
  </si>
  <si>
    <t xml:space="preserve">Cobalt is usually depleted in our tanks and should remain undetectable even when supplemented. As per the Reef Moonshiners method, Cobalt is part of the daily elements dosing routine.
Cobalt is detected in low ranges, means if supplemented, stop dosage.
If not supplemented, Cobalt can also come in from Salt mixes and random Trace element supplements. Watch trending on subsequent ICP's test.
Inspect for rotten and corroding equipment, and verify the RODI test results.
</t>
  </si>
  <si>
    <t>Cobalt is usually depleted in our tanks and should remain undetectable even when supplemented. As per the Reef Moonshiners method, Cobalt is part of the daily elements dosing routine.
Cobalt is detected in high ranges, means if supplemented, stop dosage.
If not supplemented, Cobalt can also come in from Salt mixes and random Trace element supplements. Watch trending on subsequent ICP's tests. Find source of Cobalt and let it naturally reduce in the tank.
Inspect for rotten and corroding equipment, and verify the RODI test results.</t>
  </si>
  <si>
    <t>Cobalt is usually depleted in our tanks and should remain undetectable even when supplemented. As per the Reef Moonshiners method, Cobalt is part of the daily elements dosing routine.
Cobalt is detected in very high ranges, means if supplemented, stop dosage.
If not supplemented, Cobalt can also come in from Salt mixes and random Trace element supplements. Watch trending on subsequent ICP's test.
Inspect for rotten and corroding equipment, and verify the RODI test results.</t>
  </si>
  <si>
    <t xml:space="preserve">Iron is usually depleted in our tanks and should remain undetectable even when supplemented. As per the Reef Moonshiners method, Iron is part of the daily elements dosing routine.
Simply dose Reef Moonshiners Iron as per Dosing instructions below or via use of the Reef Moonshiners Calculator for more experienced Reefkeeper that like to experiment with the daily amount.
If you have Macroalgae in your setup, use twice as much for the daily dosage as long it remains undetectable on subsequent ICP tests.
</t>
  </si>
  <si>
    <t xml:space="preserve">Iron is usually depleted in our tanks and should remain undetectable even when supplemented. As per the Reef Moonshiners method, Iron is part of the daily elements dosing routine.
Iron is detected in low ranges, means if supplemented, simply reduce daily dose.
If not supplemented, Iron can also come in from Salt mixes and random Trace element supplements. Watch trending on subsequent ICP's test.
</t>
  </si>
  <si>
    <t>Iron is usually depleted in our tanks and should remain undetectable even when supplemented. As per the Reef Moonshiners method, Iron is part of the daily elements dosing routine.
Iron is detected in low ranges, means if supplemented, simply reduce daily dose.
Maintaing Iron in detectable range will cause brownish/dull coloration.
If not supplemented, Iron can also come in from Salt mixes and random Trace element supplements. Watch trending on subsequent ICP's test and verify the RODI results for Iron.</t>
  </si>
  <si>
    <t xml:space="preserve">Iron is usually depleted in our tanks and should remain undetectable even when supplemented. As per the Reef Moonshiners method, Iron is part of the daily elements dosing routine.
Iron is detected in low ranges, means if supplemented, stop dosage.
Maintaing Iron in detectable range will cause brownish/dull coloration.
If not supplemented, Iron can also come in from Salt mixes and random Trace element supplements. Watch trending on subsequent ICP's test.
Inspect for rotten and corroding equipment, and verify the RODI test results.
</t>
  </si>
  <si>
    <t>Iron is usually depleted in our tanks and should remain undetectable even when supplemented. As per the Reef Moonshiners method, Iron is part of the daily elements dosing routine.
Iron is detected in high ranges, means if supplemented, stop dosage.
Maintaing Iron in detectable range will cause brownish/dull coloration.
If not supplemented, Iron can also come in from Salt mixes and random Trace element supplements. Watch trending on subsequent ICP's tests. Find source of Iron and let it naturally reduce in the tank.
Inspect for rotten and corroding equipment, and verify the RODI test results.</t>
  </si>
  <si>
    <t>Iron is usually depleted in our tanks and should remain undetectable even when supplemented. As per the Reef Moonshiners method, Iron is part of the daily elements dosing routine.
Iron is detected in very high ranges, means if supplemented, stop dosage.
Maintaing Iron in detectable range will cause brownish/dull coloration.
If not supplemented, Iron can also come in from Salt mixes and random Trace element supplements. Watch trending on subsequent ICP's test.
Inspect for rotten and corroding equipment, and verify the RODI test results.</t>
  </si>
  <si>
    <t xml:space="preserve">Vanadium slightly above the desired range of 1-2, but still no concern. It usually drops on it's own, if not supplemented.
If supplemented daily, simple reduce or stop daily dosing.
However, if not supplemented watch on subsequent ICP tests if it increases further and verify RODI results for Vanadium detection.
Vanadium has been shown to leech from plastic bins for RODI/TOPOFF, Corroding equipment and magnets, certain Reef Sand product batches, certain mined calcium reactor media, trace element supplements, salts and certain 2 part products.
</t>
  </si>
  <si>
    <t xml:space="preserve">Vanadium significant above the desired range of 1-2, in a range of concern. It usually drops on it's own, if not supplemented, no water changes or absorbers necessary.
If supplemented then stop any dosing. Find the source of Vanadium!
However, if not supplemented watch on subsequent ICP tests if it increases further and verify RODI results for Vanadium detection.
Vanadium has been shown to leech from plastic bins for RODI/TOPOFF, Corroding equipment and magnets, certain Reef Sand product batches, certain mined calcium reactor media, trace element supplements, salts and certain 2 part products.
</t>
  </si>
  <si>
    <t xml:space="preserve">Vanadium very significant above the desired range of 1-2, in a range of concern. It usually drops on it's own but will take a long time if not supplemented. At this point water changes are recommended. A 10% WC will reduce the Vanadium by approx. 8-9%
If supplemented then stop any dosing. Find the source of Vanadium!
However, if not supplemented watch on subsequent ICP tests if it increases further and verify RODI results for Vanadium detection.
Vanadium has been shown to leech from plastic bins for RODI/TOPOFF, Corroding equipment and magnets, certain Reef Sand product batches, certain mined calcium reactor media, trace element supplements, salts and certain 2 part products.
</t>
  </si>
  <si>
    <t xml:space="preserve">Acceptable level above target, but not of concern.
Let it naturally settle down and watch it's trending on subsequent ICP's.
If not supplemented intentionally, find the source of Zinc to avoid further increase.
Zinc can also come in from Salt mixes with high Zinc levels, 2parts or random Trace element supplements. If these possibilities are ruled out, and Zinc increases further in subsequent ICP's, then look for corroding equipment in the system. Verify RODI results for detection of Zinc.
</t>
  </si>
  <si>
    <t xml:space="preserve">Elevated above target level, but not too much of concern.
Let it naturally settle down and watch it's trending on subsequent ICP's.
If not supplemented intentionally, find the source of Zinc to avoid further increase.
Zinc can also come in from Salt mixes with high Zinc levels, 2parts or random Trace element supplements. If these possibilities are ruled out, and Zinc increases further in subsequent ICP's, then look for corroding equipment in the system. Verify RODI results for detection of Zinc.
</t>
  </si>
  <si>
    <t xml:space="preserve">Significant elevated above target level, raising concerns. Find the source of Zinc immediately.
Let it naturally settle down and watch it's trending on subsequent ICP's.
If not supplemented intentionally, find the source of Zinc to avoid further increase.
Zinc can also come in from Salt mixes with high Zinc levels, 2parts or random Trace element supplements. If these possibilities are ruled out, and Zinc increases further in subsequent ICP's, then look for corroding equipment in the system. Verify RODI results for detection of Zinc.
</t>
  </si>
  <si>
    <t xml:space="preserve">Critical elevated above the usual target of 5. Not recommended to exceed 80
At this point it's recommended to urgently find the source of Zinc to avoid further increase. If not supplemented intentionally, find the source of Zinc to avoid further increase. Zinc can also come in from Salt mixes with high Zinc levels, 2parts or random Trace element supplements. If these possibilities are ruled out, and Zinc increases further in subsequent ICP's, then look for corroding equipment in the system. Water changes are recommended if Zinc elevates above 80.
</t>
  </si>
  <si>
    <t xml:space="preserve">Tin is very common to become undetectable in Reef Aquaria, especially when no Water Changes are performed. 
Tin is also one of the elements in the Reef Moonshiner Liqui-Mud for mostly to replenish very small amounts of Tin and many other rare earth minerals we can't and won't supplement.
</t>
  </si>
  <si>
    <t xml:space="preserve">Acceptable level of detection, no concern at all.
Tin is very common to become undetectable in Reef Aquaria, especially when no Water Changes are performed. 
However, watch and monitor Tin levels on subsequent ICP tests.
</t>
  </si>
  <si>
    <t xml:space="preserve">Slightly elevated levels of Tin are detected.
Tin is very common to become undetectable in Reef Aquaria, especially when no Water Changes are performed and does reduce naturally relatively fast, no action other than watch and monitoring it on subsequent ICP's.
If in previous tests, Tin was acceptable or low, then investigate potential source of Tin. It may come in from Salts, Supplements, Foods and if suddenly appearing from potential corroding equipment in the tank. First items to look at are typically electronic components and magnets. Check the RODI results from the RODI unit/Top off water to find the source. DIY Phosphorous supplements and DIY Hydrogen Peroxide mixes have been identified to include Tin as not disclosed impurities!
</t>
  </si>
  <si>
    <t xml:space="preserve">Significant elevated levels of Tin are detected.
Tin is very common to become undetectable in Reef Aquaria, especially when no Water Changes are performed and does reduce naturally relatively fast, no action other than watch and monitoring it on subsequent ICP's as well as finding the source of Tin as soon as possible.
If in previous tests, Tin was acceptable or low, then investigate potential source of Tin. It may come in from Salts, Supplements, Foods and if suddenly appearing from potential corroding equipment in the tank. First items to look at are typically electronic components and magnets. Check the RODI results from the RODI unit/Top off water to find the source. DIY Phosphorous supplements and DIY Hydrogen Peroxide mixes have been identified to include Tin as not disclosed impurities!
</t>
  </si>
  <si>
    <t xml:space="preserve">Highly elevated levels of Tin are detected.
Tin is very common to become undetectable in Reef Aquaria, especially when no Water Changes are performed and does reduce naturally relatively fast. In this case Water changes are recommended to avoid further increase and find the source of Tin as soon as possible.
If in previous tests, Tin was acceptable or low, then investigate potential source of Tin. It may come in from Salts, Supplements, Foods and if suddenly appearing from potential corroding equipment in the tank. First items to look at are typically electronic components and magnets. Check the RODI results from the RODI unit/Top off water to find the source. DIY Phosphorous supplements and DIY Hydrogen Peroxide mixes have been identified to include Tin as not disclosed impurities!
</t>
  </si>
  <si>
    <t>Very low Aluminum levels, great job!
Aluminum as a pollutant is very common to build up over time.
It's been introduced as contaminant of many foods, trace element impurity, algae, natural minerals in certain media but also leeches out of equipment materials and unfortunately from certain bio filtration media and certain type of Phosphate absorber on the market.
On the other hand, some detectable Aluminum can as well play a beneficial role in the metabolic process of many marine organisms.</t>
  </si>
  <si>
    <t xml:space="preserve">Acceptable level of detection, no concern at all.
Watch and monitor Aluminum levels on subsequent ICP tests.
Aluminum as a pollutant is very common to build up over time.
It's been introduced as contaminant of many foods, trace element impurity, algae, natural minerals in certain media but also leeches out of equipment materials and unfortunately from certain bio filtration media and certain type of Phosphate absorber on the market.
On the other hand, some detectable Aluminum can as well play a beneficial role in the metabolic process of many marine organisms.
</t>
  </si>
  <si>
    <t xml:space="preserve">Less desired level of detection, not much of concern as long action is taken to minimize Aluminum increase and find the source, in order to control it!
Watch and monitor Aluminum levels on subsequent ICP tests.
Aluminum as a pollutant is very common to build up over time.
It's been introduced as contaminant of many foods, trace element impurity, algae, natural minerals in certain media but also leeches out of equipment materials and unfortunately from certain bio filtration media and certain type of Phosphate absorber on the market.
On the other hand, some detectable Aluminum can as well play a beneficial role in the metabolic process of many marine organisms.
</t>
  </si>
  <si>
    <t xml:space="preserve">Undesired level of detection. Reduce Aluminum and find the source, in order to control it! 
Watch and monitor Aluminum levels on subsequent ICP tests.
Aluminum as a pollutant is very common to build up over time.
It's been introduced as contaminant of many foods, trace element impurity, algae, natural minerals in certain media but also leeches out of equipment materials and unfortunately from certain bio filtration media and certain type of Phosphate absorber on the market.
On the other hand, some detectable Aluminum can as well play a beneficial role in the metabolic process of many marine organisms.
</t>
  </si>
  <si>
    <t xml:space="preserve">High level of detection. Reduce Aluminum and find the source, in order to control it! 
Perform Water changes to export Aluminum.
Watch and monitor Aluminum levels on subsequent ICP tests.
Aluminum as a pollutant is very common to build up over time.
It's been introduced as contaminant of many foods, trace element impurity, algae, natural minerals in certain media but also leeches out of equipment materials and unfortunately from certain bio filtration media and certain type of Phosphate absorber on the market.
On the other hand, some detectable Aluminum can as well play a beneficial role in the metabolic process of many marine organisms.
</t>
  </si>
  <si>
    <t xml:space="preserve">Very High level of detection. Reduce Aluminum and find the source, in order to control it! Perform many large Water changes to export Aluminum asap.
Watch and monitor Aluminum levels on subsequent ICP tests.
Aluminum as a pollutant is very common to build up over time.
It's been introduced as contaminant of many foods, trace element impurity, algae, natural minerals in certain media but also leeches out of equipment materials and unfortunately from certain bio filtration media and certain type of Phosphate absorber on the market.
On the other hand, some detectable Aluminum can as well play a beneficial role in the metabolic process of many marine organisms.
</t>
  </si>
  <si>
    <t>Lanthanum shall not become detectable at any time.
If detected, it may be intentionally dosed as part of any treatments or a Lanthanum Chloride Phosphate absorber has been used.
If detected, as part of a Po4 remover, the system is not sufficiently filtered to remove the particles that bind the Phosphates. Take corrective action to minimize the free detectable Lanthanum.</t>
  </si>
  <si>
    <t>Other pollutants on the ICP shall not become detectable at any time.</t>
  </si>
  <si>
    <t>Other pollutants on the ICP shall not become detectable at any time.
If these become detectable, find root cause and source, and perform Water Changes.</t>
  </si>
  <si>
    <t>System Water Volume Liter</t>
  </si>
  <si>
    <t>System Water Volume Gallons</t>
  </si>
  <si>
    <t>Rubidium</t>
  </si>
  <si>
    <t>Strongly recommended to be dosed as part of the Reef Moonshiner program!
Rubidium is a very influencing element with very positive effects to Shrooms, Zoa, Torches, all Soft corals as well to SPS. Many Moonshiner user repeatedly see significant effects and improvements when this element is supplemented.
Rubidium is unfortunately not tested by ATI or Triton. However since Rubidium is a very expensive metal it is barely included in salt mixes and supplements. The ICP testing has shown that every tank is lacking therefore on Rubidium, not even reaching the natural level of 200µg/L, but mostly depleted to zero detection.
Rubidium is done in 2 steps.
1.) Initial correction dosage of 200µg/L (equal to 0.2mg/L / equal 0.2ppm)
2.) Subsequent refreshments of either monthly or daily, your choice.
See dosing instructions below, and more information can be found in the Reef Moonshiner Handbook on Rubidium.</t>
  </si>
  <si>
    <t>Regime A : Montlhy subsequent dosage of 0.033mg/L  (Reef Moonshiners Rubidium)</t>
  </si>
  <si>
    <t>Regime B : Daily subsequent dosage of 0.0011mg/L  (Reef Moonshiners Rubidium)</t>
  </si>
  <si>
    <t>ml daily</t>
  </si>
  <si>
    <t>First Initial one time correction dosage of 0.2mg/L  (Reef Moonshiners Rubidium)</t>
  </si>
  <si>
    <t>Low Molybdenum level.
Correct this Element to 15 with Reef Moonshiners Molybdenum as per Dosing instructions below or via use of the Reef Moonshiners Calculator.</t>
  </si>
  <si>
    <t xml:space="preserve">Acceptable range, however Reef Moonshiner method recommends a target level of 2.5.
Correct this Element to 2.5 with Reef Moonshiners Nickel as per Dosing instructions below or via use of the Reef Moonshiners Calculator.
</t>
  </si>
  <si>
    <t>ATI ICP RESULT ASSESSMENT 
DOSING CALCULATION TOOL</t>
  </si>
  <si>
    <r>
      <rPr>
        <b/>
        <sz val="11"/>
        <color theme="1"/>
        <rFont val="Calibri"/>
        <family val="2"/>
        <scheme val="minor"/>
      </rPr>
      <t xml:space="preserve">USER INSTRUCTIONS : </t>
    </r>
    <r>
      <rPr>
        <sz val="11"/>
        <color theme="1"/>
        <rFont val="Calibri"/>
        <family val="2"/>
        <scheme val="minor"/>
      </rPr>
      <t xml:space="preserve">
Enter tank water volume in Gallons, excluding rock, livestock etc.
Transfer </t>
    </r>
    <r>
      <rPr>
        <b/>
        <sz val="11"/>
        <color theme="1"/>
        <rFont val="Calibri"/>
        <family val="2"/>
        <scheme val="minor"/>
      </rPr>
      <t>manually</t>
    </r>
    <r>
      <rPr>
        <sz val="11"/>
        <color theme="1"/>
        <rFont val="Calibri"/>
        <family val="2"/>
        <scheme val="minor"/>
      </rPr>
      <t xml:space="preserve"> the Test Results from ATI ICP Test, don't copy and paste.
"N.N" in the ICP results means " 0 " in the entry cell of the Assessment tool
</t>
    </r>
  </si>
  <si>
    <t>(Reef Moonshiner Manganese classic)</t>
  </si>
  <si>
    <t>(Reef Moonshiner Chromium classic)</t>
  </si>
  <si>
    <t>(Reef Moonshiner Cobalt classic)</t>
  </si>
  <si>
    <t>(Reef Moonshiner Iron classic)</t>
  </si>
  <si>
    <r>
      <t xml:space="preserve">(Reef Moonshiner </t>
    </r>
    <r>
      <rPr>
        <b/>
        <sz val="11"/>
        <color theme="4" tint="-0.249977111117893"/>
        <rFont val="Calibri"/>
        <family val="2"/>
        <scheme val="minor"/>
      </rPr>
      <t>NANO/PUMP</t>
    </r>
    <r>
      <rPr>
        <b/>
        <sz val="11"/>
        <color theme="1"/>
        <rFont val="Calibri"/>
        <family val="2"/>
        <scheme val="minor"/>
      </rPr>
      <t xml:space="preserve"> Manganese)</t>
    </r>
  </si>
  <si>
    <r>
      <t xml:space="preserve">(Reef Moonshiner </t>
    </r>
    <r>
      <rPr>
        <b/>
        <sz val="11"/>
        <color theme="4" tint="-0.249977111117893"/>
        <rFont val="Calibri"/>
        <family val="2"/>
        <scheme val="minor"/>
      </rPr>
      <t>NANO/PUMP</t>
    </r>
    <r>
      <rPr>
        <b/>
        <sz val="11"/>
        <color theme="1"/>
        <rFont val="Calibri"/>
        <family val="2"/>
        <scheme val="minor"/>
      </rPr>
      <t xml:space="preserve"> Chromium)</t>
    </r>
  </si>
  <si>
    <r>
      <t xml:space="preserve">(Reef Moonshiner </t>
    </r>
    <r>
      <rPr>
        <b/>
        <sz val="11"/>
        <color theme="4" tint="-0.249977111117893"/>
        <rFont val="Calibri"/>
        <family val="2"/>
        <scheme val="minor"/>
      </rPr>
      <t>NANO/PUMP</t>
    </r>
    <r>
      <rPr>
        <b/>
        <sz val="11"/>
        <color theme="1"/>
        <rFont val="Calibri"/>
        <family val="2"/>
        <scheme val="minor"/>
      </rPr>
      <t xml:space="preserve"> Cobalt)</t>
    </r>
  </si>
  <si>
    <r>
      <t xml:space="preserve">(Reef Moonshiner </t>
    </r>
    <r>
      <rPr>
        <b/>
        <sz val="11"/>
        <color theme="4" tint="-0.249977111117893"/>
        <rFont val="Calibri"/>
        <family val="2"/>
        <scheme val="minor"/>
      </rPr>
      <t>NANO/PUMP</t>
    </r>
    <r>
      <rPr>
        <b/>
        <sz val="11"/>
        <color theme="1"/>
        <rFont val="Calibri"/>
        <family val="2"/>
        <scheme val="minor"/>
      </rPr>
      <t xml:space="preserve"> Iron)</t>
    </r>
  </si>
  <si>
    <t>Dosing Summary from above assessment</t>
  </si>
  <si>
    <t>OPTIONAL ELEMENTS/SUPPLEMENTS</t>
  </si>
  <si>
    <t>Liqui-Mud</t>
  </si>
  <si>
    <t>1ml per 100Gallon daily</t>
  </si>
  <si>
    <t>Vitamin CarbX</t>
  </si>
  <si>
    <t>5-7 drops daily per 100Gallon</t>
  </si>
  <si>
    <t>DIY Stock solutions and dosing calculations are included in the Reef Moonshiner calculator</t>
  </si>
  <si>
    <t>Nitrate Solution</t>
  </si>
  <si>
    <t>(Mix drops with tank water and pour into Display tank, or Soak Flakefood against ICH and feed multiple times)</t>
  </si>
  <si>
    <t>First Time user Shopping list</t>
  </si>
  <si>
    <t>Not required</t>
  </si>
  <si>
    <t>Required</t>
  </si>
  <si>
    <t>Brightwell Magnesion-P</t>
  </si>
  <si>
    <t>Brightwell Calcion-P</t>
  </si>
  <si>
    <t>Brightwell Potassion-P</t>
  </si>
  <si>
    <t>Brightwell Strontion-P</t>
  </si>
  <si>
    <t>SeaChem Reef Iodide</t>
  </si>
  <si>
    <t>1 Bottle(s) Required</t>
  </si>
  <si>
    <t>Reef Moonshiner Chromium</t>
  </si>
  <si>
    <t>Reef Moonshiners Liqui-Mud</t>
  </si>
  <si>
    <t>Strongly recommended, but not required, review feedback in the RM Support Group</t>
  </si>
  <si>
    <t>Reef Moonshiners VitaminX</t>
  </si>
  <si>
    <t>Strongly recommended, if no other Vitamins are supplemented. Doesn't affect Skimmer</t>
  </si>
  <si>
    <t>Reef Moonshiners Bromine</t>
  </si>
  <si>
    <t>Reef Moonshiners Boron</t>
  </si>
  <si>
    <t>Reef Moonshiners Fluoride</t>
  </si>
  <si>
    <t>Reef Moonshiners Rubidium</t>
  </si>
  <si>
    <t>Reef Moonshiners Barium</t>
  </si>
  <si>
    <t>Reef Moonshiners Molybdenum</t>
  </si>
  <si>
    <t>Reef Moonshiners Nickel</t>
  </si>
  <si>
    <t>Reef Moonshiners Manganese</t>
  </si>
  <si>
    <t>Reef Moonshiners Cobalt</t>
  </si>
  <si>
    <t>Reef Moonshiners Iron</t>
  </si>
  <si>
    <t>Reef Moonshiners Zinc</t>
  </si>
  <si>
    <t>Enter Data</t>
  </si>
  <si>
    <t>Digital Kitchen scale (in Grams)</t>
  </si>
  <si>
    <t>Strongly recommended to measure larger Liquid ammounts, 1ml equal 1gram</t>
  </si>
  <si>
    <t>Cobalt Blue Dropper bottles</t>
  </si>
  <si>
    <t>Recommended for Iodide and Vanadium, more details in the Reef Moonshiner Handbook</t>
  </si>
  <si>
    <t>x</t>
  </si>
  <si>
    <t>xx</t>
  </si>
  <si>
    <t xml:space="preserve">x </t>
  </si>
  <si>
    <t xml:space="preserve">Considered depleted. Follow a daily Vanadium dosing as described in the Moonshiner Handbook.
Typically 1-2 drops per 100Gallons of Reef Moonshiner's Vanadium are dosed daily via the Cobalt blue dropper bottles as a starting point, and the amount of drops is going to be adjusted from ICP to ICP until the Vanadium levels between 1-2 are achieved. No single time correction dosages are recommended!
Keep monitoring via ICP and maintain consistence on dosing it daily.
</t>
  </si>
  <si>
    <t xml:space="preserve">Maintain a daily Vanadium dosing as described in the Moonshiner Handbook.
Typically 1-2 drops per 100Gallons of Reef Moonshiner's Vanadium are dosed daily via the Cobalt blue dropper bottles as a starting point, and the amount of drops is going to be adjusted from ICP to ICP until the Vanadium levels between 1-2 are achieved. No single time correction dosages are recommended! If above 2, simply reduce the daily drops used. Vanadium also comes in with many supplements and Salts and dosing may not be required if detected between 1-2.
Keep monitoring via ICP and maintain consistence on dosing it daily.
</t>
  </si>
  <si>
    <t>Daily Dosage of RM Vanadium is recommended until 1-2µg/L is achieved. 
As a starting point, 1-2 drops per 100Gallons are dosed daily and the amount of drops is going to be adjusted from ICP to ICP.
Read the Reef Moonshiner's Handbook guidance for the recommended Cobalt blue dropper bottles as used for other elements such as Iodide dosing. Info: The dropper bottles will dispense on average 0.03ml of liquid per drop.</t>
  </si>
  <si>
    <t>Reef Moonshiners Vanadium</t>
  </si>
  <si>
    <t>Fluoride/Flourine</t>
  </si>
  <si>
    <t>Chromium/Chrome</t>
  </si>
  <si>
    <r>
      <t xml:space="preserve">Copyright Reef Moonshiners LLC 2020
Revision: Rev.2 09/26/2021
</t>
    </r>
    <r>
      <rPr>
        <b/>
        <sz val="14"/>
        <color theme="1"/>
        <rFont val="Calibri"/>
        <family val="2"/>
        <scheme val="minor"/>
      </rPr>
      <t>www.reefmoonshiners.com</t>
    </r>
  </si>
  <si>
    <t>Tank Volume US Gal.</t>
  </si>
  <si>
    <t>G</t>
  </si>
  <si>
    <t>Personal User notes and remarks</t>
  </si>
  <si>
    <t>Tank Volume Liter</t>
  </si>
  <si>
    <t>L</t>
  </si>
  <si>
    <t>Calculator Rev.9  03/30/2022</t>
  </si>
  <si>
    <t>Reef Moonshiner's Major Trace Elements</t>
  </si>
  <si>
    <t>Correction dosage recommendation</t>
  </si>
  <si>
    <t xml:space="preserve">References </t>
  </si>
  <si>
    <t>Concentration PPM</t>
  </si>
  <si>
    <t>Trace Element</t>
  </si>
  <si>
    <t>Current
Level</t>
  </si>
  <si>
    <t>Unit</t>
  </si>
  <si>
    <t>Target
Level</t>
  </si>
  <si>
    <t>Recommended 
Target Level</t>
  </si>
  <si>
    <t>Increase</t>
  </si>
  <si>
    <t>Total
Required Solution [ml]</t>
  </si>
  <si>
    <t>Correction dosage daily (ml)</t>
  </si>
  <si>
    <t>Correction dosage for day(s)</t>
  </si>
  <si>
    <t>Total dosage of 
Required Solution [ml]</t>
  </si>
  <si>
    <t xml:space="preserve">
Recommendation</t>
  </si>
  <si>
    <t>Notes***</t>
  </si>
  <si>
    <t>Max units
Increase
per day**</t>
  </si>
  <si>
    <t>Day(s)</t>
  </si>
  <si>
    <t>Base Element - Correction after ICP</t>
  </si>
  <si>
    <t>Do not exceed 95-100</t>
  </si>
  <si>
    <t>6 to 7</t>
  </si>
  <si>
    <t>Never exceed 10</t>
  </si>
  <si>
    <t>6 to 8</t>
  </si>
  <si>
    <t>Fluoride</t>
  </si>
  <si>
    <t>Never Exceed 2.0, Coral will irreversibly damaged</t>
  </si>
  <si>
    <t>0.1-0.2</t>
  </si>
  <si>
    <r>
      <t xml:space="preserve">PRO Element - </t>
    </r>
    <r>
      <rPr>
        <b/>
        <sz val="10"/>
        <color theme="1"/>
        <rFont val="Arial"/>
        <family val="2"/>
      </rPr>
      <t>0.2mg/L initial start, then 0.1 mg/L every 3 months or 0.033mg/L monthly</t>
    </r>
  </si>
  <si>
    <t>Reef Moonshiner's Minor Trace Elements</t>
  </si>
  <si>
    <t>Current level</t>
  </si>
  <si>
    <t>Target</t>
  </si>
  <si>
    <t>Total 
Required Solution [ml]</t>
  </si>
  <si>
    <t>microgram/L</t>
  </si>
  <si>
    <t>2.5 to 5.0</t>
  </si>
  <si>
    <r>
      <rPr>
        <b/>
        <sz val="10"/>
        <color rgb="FF0070C0"/>
        <rFont val="Arial"/>
        <family val="2"/>
      </rPr>
      <t>NANO/PUMP-</t>
    </r>
    <r>
      <rPr>
        <sz val="11"/>
        <color theme="1"/>
        <rFont val="Calibri"/>
        <family val="2"/>
        <scheme val="minor"/>
      </rPr>
      <t>Manganese</t>
    </r>
  </si>
  <si>
    <t>0.1 daily</t>
  </si>
  <si>
    <t>Daily maintenance recommended</t>
  </si>
  <si>
    <t>Base Element - Daily dosing, see Notes</t>
  </si>
  <si>
    <t>Start with a daily dose of 0,1 µg/L and watch ICP trend</t>
  </si>
  <si>
    <t>Manganese (Classic)</t>
  </si>
  <si>
    <r>
      <rPr>
        <b/>
        <sz val="10"/>
        <color rgb="FF0070C0"/>
        <rFont val="Arial"/>
        <family val="2"/>
      </rPr>
      <t>NANO/PUMP-</t>
    </r>
    <r>
      <rPr>
        <sz val="11"/>
        <color theme="1"/>
        <rFont val="Calibri"/>
        <family val="2"/>
        <scheme val="minor"/>
      </rPr>
      <t>Chromium</t>
    </r>
  </si>
  <si>
    <t>0.02 daily</t>
  </si>
  <si>
    <t>Start with a daily dose of 0,02 µg/L and watch ICP trend</t>
  </si>
  <si>
    <t>Chromium (Classic)</t>
  </si>
  <si>
    <r>
      <rPr>
        <b/>
        <sz val="10"/>
        <color rgb="FF0070C0"/>
        <rFont val="Arial"/>
        <family val="2"/>
      </rPr>
      <t>NANO/PUMP-</t>
    </r>
    <r>
      <rPr>
        <sz val="11"/>
        <color theme="1"/>
        <rFont val="Calibri"/>
        <family val="2"/>
        <scheme val="minor"/>
      </rPr>
      <t>Cobalt</t>
    </r>
  </si>
  <si>
    <t>Cobalt (Classic)</t>
  </si>
  <si>
    <r>
      <rPr>
        <b/>
        <sz val="10"/>
        <color rgb="FF0070C0"/>
        <rFont val="Arial"/>
        <family val="2"/>
      </rPr>
      <t>NANO/PUMP-</t>
    </r>
    <r>
      <rPr>
        <sz val="11"/>
        <color theme="1"/>
        <rFont val="Calibri"/>
        <family val="2"/>
        <scheme val="minor"/>
      </rPr>
      <t>Iron</t>
    </r>
  </si>
  <si>
    <t>Below Detectable</t>
  </si>
  <si>
    <t>Start with a daily dose of 0,01-0,02 µg/L and watch ICP trend</t>
  </si>
  <si>
    <t>TBD</t>
  </si>
  <si>
    <t>Iron (Classic)</t>
  </si>
  <si>
    <r>
      <rPr>
        <b/>
        <sz val="10"/>
        <color rgb="FF0070C0"/>
        <rFont val="Arial"/>
        <family val="2"/>
      </rPr>
      <t>NANO/PUMP-</t>
    </r>
    <r>
      <rPr>
        <sz val="11"/>
        <color theme="1"/>
        <rFont val="Calibri"/>
        <family val="2"/>
        <scheme val="minor"/>
      </rPr>
      <t>Copper</t>
    </r>
  </si>
  <si>
    <r>
      <rPr>
        <b/>
        <sz val="10"/>
        <color rgb="FF0070C0"/>
        <rFont val="Arial"/>
        <family val="2"/>
      </rPr>
      <t xml:space="preserve">ELITE Element </t>
    </r>
    <r>
      <rPr>
        <sz val="11"/>
        <color theme="1"/>
        <rFont val="Calibri"/>
        <family val="2"/>
        <scheme val="minor"/>
      </rPr>
      <t>- Daily dosage, adjustment as per ICP</t>
    </r>
  </si>
  <si>
    <t>CAREFUL !!! Start with a daily 0,005 and watch ICP trend</t>
  </si>
  <si>
    <t xml:space="preserve">Vanadium </t>
  </si>
  <si>
    <t>1 to 2</t>
  </si>
  <si>
    <t>Start with a daily dose and watch ICP trend</t>
  </si>
  <si>
    <r>
      <rPr>
        <b/>
        <sz val="10"/>
        <color rgb="FF0070C0"/>
        <rFont val="Arial"/>
        <family val="2"/>
      </rPr>
      <t>NANO/PUMP-</t>
    </r>
    <r>
      <rPr>
        <sz val="11"/>
        <color theme="1"/>
        <rFont val="Calibri"/>
        <family val="2"/>
        <scheme val="minor"/>
      </rPr>
      <t>Tin</t>
    </r>
  </si>
  <si>
    <t>Barely Detectable</t>
  </si>
  <si>
    <r>
      <rPr>
        <b/>
        <sz val="10"/>
        <color rgb="FF0070C0"/>
        <rFont val="Arial"/>
        <family val="2"/>
      </rPr>
      <t xml:space="preserve">PRO Element </t>
    </r>
    <r>
      <rPr>
        <sz val="11"/>
        <color theme="1"/>
        <rFont val="Calibri"/>
        <family val="2"/>
        <scheme val="minor"/>
      </rPr>
      <t>- Daily dosage, adjustment as per ICP</t>
    </r>
  </si>
  <si>
    <t>Brightwell -P Powder Solution</t>
  </si>
  <si>
    <t>Product</t>
  </si>
  <si>
    <t>Required Solution [ml]</t>
  </si>
  <si>
    <t>Recipe used for Calculator</t>
  </si>
  <si>
    <t>Max
Increase
per day**</t>
  </si>
  <si>
    <t>Strontion-P</t>
  </si>
  <si>
    <t>Add 100gram dry product to 1 Liter (or 1000gram) RODI Water / Solution may get hot, use appropriate Container for mixing</t>
  </si>
  <si>
    <t>Potassion-P</t>
  </si>
  <si>
    <t>Calcion-P</t>
  </si>
  <si>
    <t>420-440</t>
  </si>
  <si>
    <t>Add 200gram dry product to 1 Liter (or 1000gram) RODI Water / Solution may get hot, use appropriate Container for mixing</t>
  </si>
  <si>
    <t>Magnesion-P</t>
  </si>
  <si>
    <t>Brightwell Liquid Products</t>
  </si>
  <si>
    <t xml:space="preserve">Strontion Liquid </t>
  </si>
  <si>
    <t>This applies to the ready mixed, liquid solution from Brightwell.</t>
  </si>
  <si>
    <t>Potassion Liquid</t>
  </si>
  <si>
    <t>Magnesion Liquid</t>
  </si>
  <si>
    <t>Nutrients</t>
  </si>
  <si>
    <t>DIY Sodium Nitrate (50g/L)</t>
  </si>
  <si>
    <t>Add 50gram dry product to 1 Liter (or 1000gram) RODI Water</t>
  </si>
  <si>
    <t>DIY Potassium Nitrate (50g/L)</t>
  </si>
  <si>
    <r>
      <rPr>
        <b/>
        <sz val="10"/>
        <color theme="1"/>
        <rFont val="Arial"/>
        <family val="2"/>
      </rPr>
      <t>Guidance for Reef Moonshiner's Phosphorus!</t>
    </r>
    <r>
      <rPr>
        <sz val="11"/>
        <color theme="1"/>
        <rFont val="Calibri"/>
        <family val="2"/>
        <scheme val="minor"/>
      </rPr>
      <t xml:space="preserve">
Do not increase the parameter more than 7ppb Phosphorus, or 0.02ppm of Phosphates per day. It's okay to dose more than 7ppb/0.02ppm over the course of the day if needed, to increase P/Po4, but do then spread it out ideally with a dosing pump or smaller dosages numerous times a day to prevent a Phosphate shock on corals. Ideally even smaller increases per day if possible.
Choose your dosing calculations below in P (ppb) or Po4 (ppm or mg/L)</t>
    </r>
  </si>
  <si>
    <t>Target is equal to:</t>
  </si>
  <si>
    <t>RM Phosphorus - N (as P)</t>
  </si>
  <si>
    <t>ppb</t>
  </si>
  <si>
    <t>ppm of Po4</t>
  </si>
  <si>
    <r>
      <rPr>
        <b/>
        <sz val="10"/>
        <color rgb="FF0070C0"/>
        <rFont val="Arial"/>
        <family val="2"/>
      </rPr>
      <t xml:space="preserve">ELITE Element </t>
    </r>
    <r>
      <rPr>
        <sz val="11"/>
        <color theme="1"/>
        <rFont val="Calibri"/>
        <family val="2"/>
        <scheme val="minor"/>
      </rPr>
      <t>- Only for experts recommended</t>
    </r>
  </si>
  <si>
    <t>RM Phosphorus - N (as Po4)</t>
  </si>
  <si>
    <t>ppm (or mg/L)</t>
  </si>
  <si>
    <t>ppb of Phosphorus</t>
  </si>
  <si>
    <r>
      <rPr>
        <sz val="10"/>
        <color rgb="FFFF0000"/>
        <rFont val="Arial"/>
        <family val="2"/>
      </rPr>
      <t>Do not exceed a 0.02mg/L increase measured as Phosphate (Po4) per day!</t>
    </r>
    <r>
      <rPr>
        <sz val="11"/>
        <color theme="1"/>
        <rFont val="Calibri"/>
        <family val="2"/>
        <scheme val="minor"/>
      </rPr>
      <t xml:space="preserve"> Spread out dosage via a Dosing pump.</t>
    </r>
  </si>
  <si>
    <t>Copyright Reef Moonshiners LLC 2019</t>
  </si>
  <si>
    <t>Email : psxerholic@gmail.com</t>
  </si>
  <si>
    <t>Moonshiner Handbook and user guidance</t>
  </si>
  <si>
    <t>Please read the "Moonshiner Handbook" and follow the user guidance and instructions in there to understand the application of this method and elements.
The Moonshiner Handbook is available on the Webstore.
This gives the easiest to understand description how to apply the Trace elements dosing methodology.</t>
  </si>
  <si>
    <t>** MAX INCREASE PER DAY:</t>
  </si>
  <si>
    <t xml:space="preserve">This is meant to be the maximal amount per day, as part of your single correction dose. This means, if the total correction dose required to achieve the target level of an element, than you have to spread out the total increase </t>
  </si>
  <si>
    <t xml:space="preserve">over multiple days, considering not to increase the daily maximum possible. </t>
  </si>
  <si>
    <t>DO NOT assume you could dose this every day!!! This will lead to an overdose and will harm/kill your Livestock.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</si>
</sst>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1"/>
      <color theme="1"/>
      <name val="Calibri"/>
      <family val="2"/>
      <scheme val="minor"/>
    </font>
    <font>
      <b/>
      <sz val="11"/>
      <color theme="1"/>
      <name val="Calibri"/>
      <family val="2"/>
      <scheme val="minor"/>
    </font>
    <font>
      <b/>
      <sz val="16"/>
      <color theme="1"/>
      <name val="Italianate"/>
    </font>
    <font>
      <b/>
      <sz val="12"/>
      <color theme="1"/>
      <name val="Italianate"/>
    </font>
    <font>
      <b/>
      <sz val="48"/>
      <color theme="1" tint="0.14999847407452621"/>
      <name val="Italianate"/>
    </font>
    <font>
      <b/>
      <sz val="28"/>
      <color rgb="FF996600"/>
      <name val="Italianate"/>
    </font>
    <font>
      <b/>
      <sz val="14"/>
      <color theme="1"/>
      <name val="Calibri"/>
      <family val="2"/>
      <scheme val="minor"/>
    </font>
    <font>
      <sz val="11"/>
      <color theme="1"/>
      <name val="Calibri"/>
      <family val="2"/>
    </font>
    <font>
      <sz val="11"/>
      <color theme="0"/>
      <name val="Calibri"/>
      <family val="2"/>
      <scheme val="minor"/>
    </font>
    <font>
      <sz val="11"/>
      <color theme="4" tint="-0.249977111117893"/>
      <name val="Calibri"/>
      <family val="2"/>
      <scheme val="minor"/>
    </font>
    <font>
      <b/>
      <sz val="48"/>
      <color theme="1"/>
      <name val="Agency FB"/>
      <family val="2"/>
    </font>
    <font>
      <sz val="11"/>
      <name val="Calibri"/>
      <family val="2"/>
      <scheme val="minor"/>
    </font>
    <font>
      <b/>
      <sz val="11"/>
      <color theme="4" tint="-0.249977111117893"/>
      <name val="Calibri"/>
      <family val="2"/>
      <scheme val="minor"/>
    </font>
    <font>
      <sz val="10"/>
      <color theme="1"/>
      <name val="Arial"/>
      <family val="2"/>
    </font>
    <font>
      <b/>
      <sz val="10"/>
      <color theme="1"/>
      <name val="Arial"/>
      <family val="2"/>
    </font>
    <font>
      <b/>
      <sz val="10"/>
      <color theme="1"/>
      <name val="Italianate"/>
    </font>
    <font>
      <sz val="10"/>
      <color theme="0"/>
      <name val="Arial"/>
      <family val="2"/>
    </font>
    <font>
      <b/>
      <sz val="12"/>
      <color theme="1"/>
      <name val="Arial"/>
      <family val="2"/>
    </font>
    <font>
      <b/>
      <sz val="10"/>
      <color rgb="FF0070C0"/>
      <name val="Arial"/>
      <family val="2"/>
    </font>
    <font>
      <sz val="10"/>
      <color rgb="FFFF0000"/>
      <name val="Arial"/>
      <family val="2"/>
    </font>
  </fonts>
  <fills count="9">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rgb="FFF28548"/>
        <bgColor indexed="64"/>
      </patternFill>
    </fill>
    <fill>
      <patternFill patternType="solid">
        <fgColor rgb="FFFFFF00"/>
        <bgColor indexed="64"/>
      </patternFill>
    </fill>
    <fill>
      <patternFill patternType="solid">
        <fgColor theme="8"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3" fillId="0" borderId="0"/>
  </cellStyleXfs>
  <cellXfs count="248">
    <xf numFmtId="0" fontId="0" fillId="0" borderId="0" xfId="0"/>
    <xf numFmtId="0" fontId="0" fillId="0" borderId="0"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2" fontId="0" fillId="0" borderId="0" xfId="0" applyNumberFormat="1"/>
    <xf numFmtId="0" fontId="2" fillId="0" borderId="0" xfId="0" applyFont="1" applyFill="1" applyBorder="1" applyAlignment="1"/>
    <xf numFmtId="0" fontId="0" fillId="2" borderId="0" xfId="0" applyFill="1" applyBorder="1" applyAlignment="1">
      <alignment horizontal="center"/>
    </xf>
    <xf numFmtId="0" fontId="3" fillId="2" borderId="0" xfId="0" applyFont="1" applyFill="1" applyBorder="1"/>
    <xf numFmtId="0" fontId="0" fillId="0" borderId="0" xfId="0" applyBorder="1"/>
    <xf numFmtId="0" fontId="0" fillId="2" borderId="0" xfId="0" applyFill="1" applyBorder="1"/>
    <xf numFmtId="0" fontId="2" fillId="2" borderId="0" xfId="0" applyFont="1" applyFill="1" applyBorder="1" applyAlignment="1"/>
    <xf numFmtId="1" fontId="0" fillId="2" borderId="1" xfId="0" applyNumberFormat="1" applyFill="1" applyBorder="1"/>
    <xf numFmtId="0" fontId="2" fillId="3" borderId="2" xfId="0" applyFont="1" applyFill="1" applyBorder="1" applyAlignment="1"/>
    <xf numFmtId="0" fontId="2" fillId="3" borderId="3" xfId="0" applyFont="1" applyFill="1" applyBorder="1" applyAlignment="1"/>
    <xf numFmtId="0" fontId="2" fillId="3" borderId="4" xfId="0" applyFont="1" applyFill="1" applyBorder="1" applyAlignment="1"/>
    <xf numFmtId="0" fontId="0" fillId="2" borderId="8" xfId="0" applyFill="1" applyBorder="1"/>
    <xf numFmtId="0" fontId="0" fillId="2" borderId="6" xfId="0" applyFill="1" applyBorder="1"/>
    <xf numFmtId="0" fontId="0" fillId="2" borderId="9" xfId="0" applyFill="1" applyBorder="1"/>
    <xf numFmtId="0" fontId="0" fillId="2" borderId="5" xfId="0" applyFill="1" applyBorder="1"/>
    <xf numFmtId="0" fontId="1" fillId="2" borderId="0" xfId="0" applyFont="1" applyFill="1" applyBorder="1"/>
    <xf numFmtId="0" fontId="0" fillId="2" borderId="10" xfId="0" applyFill="1" applyBorder="1"/>
    <xf numFmtId="2" fontId="0" fillId="2" borderId="0" xfId="0" applyNumberFormat="1" applyFill="1" applyBorder="1"/>
    <xf numFmtId="0" fontId="0" fillId="2" borderId="7" xfId="0" applyFill="1" applyBorder="1"/>
    <xf numFmtId="0" fontId="0" fillId="2" borderId="11" xfId="0" applyFill="1" applyBorder="1"/>
    <xf numFmtId="0" fontId="0" fillId="2" borderId="12" xfId="0" applyFill="1" applyBorder="1"/>
    <xf numFmtId="0" fontId="0" fillId="4" borderId="0" xfId="0" applyFill="1"/>
    <xf numFmtId="0" fontId="2" fillId="2" borderId="10" xfId="0" applyFont="1" applyFill="1" applyBorder="1" applyAlignment="1"/>
    <xf numFmtId="0" fontId="6" fillId="2" borderId="0" xfId="0" applyFont="1" applyFill="1" applyBorder="1"/>
    <xf numFmtId="0" fontId="0" fillId="0" borderId="0" xfId="0" applyFill="1"/>
    <xf numFmtId="0" fontId="0" fillId="0" borderId="0" xfId="0" applyFill="1" applyAlignment="1">
      <alignment vertical="top" wrapText="1"/>
    </xf>
    <xf numFmtId="0" fontId="7" fillId="2" borderId="0" xfId="0" applyFont="1" applyFill="1" applyBorder="1"/>
    <xf numFmtId="0" fontId="8" fillId="0" borderId="0" xfId="0" applyFont="1" applyFill="1"/>
    <xf numFmtId="2" fontId="8" fillId="0" borderId="0" xfId="0" applyNumberFormat="1" applyFont="1" applyFill="1"/>
    <xf numFmtId="0" fontId="4" fillId="5" borderId="8" xfId="0" applyFont="1" applyFill="1" applyBorder="1" applyAlignment="1">
      <alignment vertical="center" wrapText="1"/>
    </xf>
    <xf numFmtId="0" fontId="5" fillId="5" borderId="6" xfId="0" applyFont="1" applyFill="1" applyBorder="1" applyAlignment="1">
      <alignment vertical="center" wrapText="1"/>
    </xf>
    <xf numFmtId="0" fontId="0" fillId="2" borderId="2" xfId="0" applyFill="1" applyBorder="1"/>
    <xf numFmtId="0" fontId="0" fillId="2" borderId="3" xfId="0" applyFill="1" applyBorder="1"/>
    <xf numFmtId="0" fontId="1" fillId="0" borderId="1" xfId="0" applyFont="1" applyBorder="1" applyProtection="1">
      <protection locked="0"/>
    </xf>
    <xf numFmtId="0" fontId="0" fillId="0" borderId="0" xfId="0" applyProtection="1">
      <protection hidden="1"/>
    </xf>
    <xf numFmtId="0" fontId="0" fillId="0" borderId="1" xfId="0" applyBorder="1" applyProtection="1">
      <protection hidden="1"/>
    </xf>
    <xf numFmtId="0" fontId="0" fillId="0" borderId="1" xfId="0" applyBorder="1" applyAlignment="1" applyProtection="1">
      <alignment horizontal="left" vertical="center"/>
      <protection hidden="1"/>
    </xf>
    <xf numFmtId="0" fontId="0" fillId="0" borderId="0" xfId="0" applyAlignment="1" applyProtection="1">
      <alignment vertical="top"/>
      <protection hidden="1"/>
    </xf>
    <xf numFmtId="0" fontId="0" fillId="2" borderId="8" xfId="0" applyFill="1" applyBorder="1" applyProtection="1">
      <protection hidden="1"/>
    </xf>
    <xf numFmtId="0" fontId="0" fillId="2" borderId="6" xfId="0" applyFill="1" applyBorder="1" applyProtection="1">
      <protection hidden="1"/>
    </xf>
    <xf numFmtId="0" fontId="0" fillId="2" borderId="9" xfId="0" applyFill="1" applyBorder="1" applyProtection="1">
      <protection hidden="1"/>
    </xf>
    <xf numFmtId="0" fontId="0" fillId="2" borderId="5" xfId="0"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2" fillId="2" borderId="0" xfId="0" applyFont="1" applyFill="1" applyBorder="1" applyAlignment="1" applyProtection="1">
      <protection hidden="1"/>
    </xf>
    <xf numFmtId="0" fontId="2" fillId="2" borderId="10" xfId="0" applyFont="1" applyFill="1" applyBorder="1" applyAlignment="1" applyProtection="1">
      <protection hidden="1"/>
    </xf>
    <xf numFmtId="0" fontId="2" fillId="0" borderId="0" xfId="0" applyFont="1" applyFill="1" applyBorder="1" applyAlignment="1" applyProtection="1">
      <protection hidden="1"/>
    </xf>
    <xf numFmtId="0" fontId="0" fillId="2" borderId="0" xfId="0" applyFill="1" applyBorder="1" applyProtection="1">
      <protection hidden="1"/>
    </xf>
    <xf numFmtId="0" fontId="0" fillId="2" borderId="10" xfId="0" applyFill="1" applyBorder="1" applyProtection="1">
      <protection hidden="1"/>
    </xf>
    <xf numFmtId="0" fontId="6" fillId="2" borderId="0" xfId="0" applyFont="1" applyFill="1" applyBorder="1" applyProtection="1">
      <protection hidden="1"/>
    </xf>
    <xf numFmtId="0" fontId="0" fillId="4" borderId="1" xfId="0" applyFill="1" applyBorder="1" applyProtection="1">
      <protection hidden="1"/>
    </xf>
    <xf numFmtId="0" fontId="1" fillId="2" borderId="0" xfId="0" applyFont="1" applyFill="1" applyBorder="1" applyProtection="1">
      <protection hidden="1"/>
    </xf>
    <xf numFmtId="0" fontId="0" fillId="0" borderId="1" xfId="0"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0" xfId="0" applyAlignment="1" applyProtection="1">
      <alignment vertical="top" wrapText="1"/>
      <protection hidden="1"/>
    </xf>
    <xf numFmtId="0" fontId="0" fillId="0" borderId="0" xfId="0" applyBorder="1" applyProtection="1">
      <protection hidden="1"/>
    </xf>
    <xf numFmtId="2" fontId="0" fillId="2" borderId="0" xfId="0" applyNumberFormat="1" applyFill="1" applyBorder="1" applyProtection="1">
      <protection hidden="1"/>
    </xf>
    <xf numFmtId="0" fontId="0" fillId="2" borderId="0" xfId="0" applyFill="1" applyBorder="1" applyAlignment="1" applyProtection="1">
      <alignment horizontal="center"/>
      <protection hidden="1"/>
    </xf>
    <xf numFmtId="0" fontId="8" fillId="0" borderId="0" xfId="0" applyFont="1" applyFill="1" applyProtection="1">
      <protection hidden="1"/>
    </xf>
    <xf numFmtId="0" fontId="0" fillId="2" borderId="7" xfId="0"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2" fontId="8" fillId="0" borderId="0" xfId="0" applyNumberFormat="1" applyFont="1" applyFill="1" applyProtection="1">
      <protection hidden="1"/>
    </xf>
    <xf numFmtId="0" fontId="0" fillId="4" borderId="1" xfId="0" applyFill="1" applyBorder="1" applyProtection="1">
      <protection locked="0"/>
    </xf>
    <xf numFmtId="0" fontId="11" fillId="0" borderId="0" xfId="0" applyFont="1"/>
    <xf numFmtId="0" fontId="11" fillId="0" borderId="0" xfId="0" applyFont="1" applyFill="1"/>
    <xf numFmtId="2" fontId="11" fillId="0" borderId="0" xfId="0" applyNumberFormat="1" applyFont="1" applyFill="1"/>
    <xf numFmtId="0" fontId="0" fillId="0" borderId="0" xfId="0" applyAlignment="1">
      <alignment wrapText="1"/>
    </xf>
    <xf numFmtId="0" fontId="8" fillId="0" borderId="0" xfId="0" applyFont="1"/>
    <xf numFmtId="0" fontId="0" fillId="2" borderId="8" xfId="0" applyFill="1" applyBorder="1" applyProtection="1"/>
    <xf numFmtId="0" fontId="0" fillId="2" borderId="6" xfId="0" applyFill="1" applyBorder="1" applyProtection="1"/>
    <xf numFmtId="0" fontId="0" fillId="2" borderId="9" xfId="0" applyFill="1" applyBorder="1" applyProtection="1"/>
    <xf numFmtId="0" fontId="0" fillId="0" borderId="0" xfId="0" applyProtection="1"/>
    <xf numFmtId="0" fontId="0" fillId="2" borderId="5" xfId="0" applyFill="1" applyBorder="1" applyProtection="1"/>
    <xf numFmtId="0" fontId="2" fillId="3" borderId="2" xfId="0" applyFont="1" applyFill="1" applyBorder="1" applyAlignment="1" applyProtection="1"/>
    <xf numFmtId="0" fontId="2" fillId="3" borderId="3" xfId="0" applyFont="1" applyFill="1" applyBorder="1" applyAlignment="1" applyProtection="1"/>
    <xf numFmtId="0" fontId="2" fillId="3" borderId="4" xfId="0" applyFont="1" applyFill="1" applyBorder="1" applyAlignment="1" applyProtection="1"/>
    <xf numFmtId="0" fontId="2" fillId="2" borderId="0" xfId="0" applyFont="1" applyFill="1" applyBorder="1" applyAlignment="1" applyProtection="1"/>
    <xf numFmtId="0" fontId="2" fillId="2" borderId="10" xfId="0" applyFont="1" applyFill="1" applyBorder="1" applyAlignment="1" applyProtection="1"/>
    <xf numFmtId="0" fontId="2" fillId="0" borderId="0" xfId="0" applyFont="1" applyFill="1" applyBorder="1" applyAlignment="1" applyProtection="1"/>
    <xf numFmtId="0" fontId="0" fillId="2" borderId="0" xfId="0" applyFill="1" applyBorder="1" applyProtection="1"/>
    <xf numFmtId="0" fontId="0" fillId="2" borderId="10" xfId="0" applyFill="1" applyBorder="1" applyProtection="1"/>
    <xf numFmtId="0" fontId="6" fillId="2" borderId="13" xfId="0" applyFont="1" applyFill="1" applyBorder="1" applyProtection="1"/>
    <xf numFmtId="0" fontId="0" fillId="2" borderId="13" xfId="0" applyFill="1" applyBorder="1" applyProtection="1"/>
    <xf numFmtId="2" fontId="0" fillId="2" borderId="13" xfId="0" applyNumberFormat="1" applyFill="1" applyBorder="1" applyProtection="1"/>
    <xf numFmtId="1" fontId="0" fillId="2" borderId="13" xfId="0" applyNumberFormat="1" applyFill="1" applyBorder="1" applyProtection="1"/>
    <xf numFmtId="0" fontId="6" fillId="2" borderId="14" xfId="0" applyFont="1" applyFill="1" applyBorder="1" applyProtection="1"/>
    <xf numFmtId="0" fontId="0" fillId="2" borderId="14" xfId="0" applyFill="1" applyBorder="1" applyProtection="1"/>
    <xf numFmtId="2" fontId="0" fillId="2" borderId="14" xfId="0" applyNumberFormat="1" applyFill="1" applyBorder="1" applyProtection="1"/>
    <xf numFmtId="1" fontId="0" fillId="2" borderId="14" xfId="0" applyNumberFormat="1" applyFill="1" applyBorder="1" applyProtection="1"/>
    <xf numFmtId="0" fontId="6" fillId="2" borderId="15" xfId="0" applyFont="1" applyFill="1" applyBorder="1" applyProtection="1"/>
    <xf numFmtId="0" fontId="0" fillId="2" borderId="15" xfId="0" applyFill="1" applyBorder="1" applyProtection="1"/>
    <xf numFmtId="2" fontId="1" fillId="2" borderId="15" xfId="0" applyNumberFormat="1" applyFont="1" applyFill="1" applyBorder="1" applyProtection="1"/>
    <xf numFmtId="2" fontId="0" fillId="2" borderId="15" xfId="0" applyNumberFormat="1" applyFill="1" applyBorder="1" applyProtection="1"/>
    <xf numFmtId="0" fontId="6" fillId="2" borderId="0" xfId="0" applyFont="1" applyFill="1" applyBorder="1" applyProtection="1"/>
    <xf numFmtId="2" fontId="0" fillId="2" borderId="0" xfId="0" applyNumberFormat="1" applyFill="1" applyBorder="1" applyProtection="1"/>
    <xf numFmtId="1" fontId="0" fillId="2" borderId="0" xfId="0" applyNumberFormat="1" applyFill="1" applyBorder="1" applyProtection="1"/>
    <xf numFmtId="2" fontId="1" fillId="2" borderId="0" xfId="0" applyNumberFormat="1" applyFont="1" applyFill="1" applyBorder="1" applyProtection="1"/>
    <xf numFmtId="2" fontId="0" fillId="2" borderId="10" xfId="0" applyNumberFormat="1" applyFill="1" applyBorder="1" applyAlignment="1" applyProtection="1">
      <alignment vertical="top" wrapText="1"/>
    </xf>
    <xf numFmtId="2" fontId="0" fillId="2" borderId="14" xfId="0" applyNumberFormat="1" applyFill="1" applyBorder="1" applyAlignment="1" applyProtection="1">
      <alignment horizontal="left" wrapText="1"/>
    </xf>
    <xf numFmtId="1" fontId="0" fillId="2" borderId="14" xfId="0" applyNumberFormat="1" applyFill="1" applyBorder="1" applyAlignment="1" applyProtection="1">
      <alignment horizontal="left" wrapText="1"/>
    </xf>
    <xf numFmtId="2" fontId="0" fillId="2" borderId="10" xfId="0" applyNumberFormat="1" applyFill="1" applyBorder="1" applyAlignment="1" applyProtection="1">
      <alignment horizontal="left" wrapText="1"/>
    </xf>
    <xf numFmtId="2" fontId="0" fillId="2" borderId="15" xfId="0" applyNumberFormat="1" applyFill="1" applyBorder="1" applyAlignment="1" applyProtection="1">
      <alignment horizontal="left" wrapText="1"/>
    </xf>
    <xf numFmtId="2" fontId="0" fillId="2" borderId="15" xfId="0" applyNumberFormat="1" applyFill="1" applyBorder="1" applyAlignment="1" applyProtection="1">
      <alignment horizontal="left"/>
    </xf>
    <xf numFmtId="2" fontId="1" fillId="2" borderId="15" xfId="0" applyNumberFormat="1" applyFont="1" applyFill="1" applyBorder="1" applyAlignment="1" applyProtection="1">
      <alignment horizontal="left"/>
    </xf>
    <xf numFmtId="0" fontId="6" fillId="2" borderId="13" xfId="0" applyFont="1" applyFill="1" applyBorder="1" applyAlignment="1" applyProtection="1">
      <alignment horizontal="right"/>
    </xf>
    <xf numFmtId="2" fontId="0" fillId="2" borderId="13" xfId="0" applyNumberFormat="1" applyFill="1" applyBorder="1" applyAlignment="1" applyProtection="1">
      <alignment horizontal="left" wrapText="1"/>
    </xf>
    <xf numFmtId="2" fontId="0" fillId="2" borderId="13" xfId="0" applyNumberFormat="1" applyFill="1" applyBorder="1" applyAlignment="1" applyProtection="1">
      <alignment horizontal="left"/>
    </xf>
    <xf numFmtId="2" fontId="1" fillId="2" borderId="13" xfId="0" applyNumberFormat="1" applyFont="1" applyFill="1" applyBorder="1" applyAlignment="1" applyProtection="1">
      <alignment horizontal="left"/>
    </xf>
    <xf numFmtId="0" fontId="0" fillId="4" borderId="0" xfId="0" applyFill="1" applyProtection="1"/>
    <xf numFmtId="0" fontId="0" fillId="2" borderId="7" xfId="0" applyFill="1" applyBorder="1" applyProtection="1"/>
    <xf numFmtId="0" fontId="0" fillId="2" borderId="11" xfId="0" applyFill="1" applyBorder="1" applyProtection="1"/>
    <xf numFmtId="0" fontId="0" fillId="2" borderId="12" xfId="0" applyFill="1" applyBorder="1" applyProtection="1"/>
    <xf numFmtId="0" fontId="0" fillId="0" borderId="0" xfId="0" applyFill="1" applyProtection="1"/>
    <xf numFmtId="2" fontId="0" fillId="0" borderId="0" xfId="0" applyNumberFormat="1" applyProtection="1"/>
    <xf numFmtId="0" fontId="6" fillId="2" borderId="13" xfId="0" applyFont="1" applyFill="1" applyBorder="1" applyAlignment="1" applyProtection="1"/>
    <xf numFmtId="2" fontId="0" fillId="2" borderId="0" xfId="0" applyNumberFormat="1" applyFill="1" applyBorder="1" applyAlignment="1" applyProtection="1">
      <alignment vertical="top" wrapText="1"/>
    </xf>
    <xf numFmtId="0" fontId="8" fillId="4" borderId="0" xfId="0" applyFont="1" applyFill="1" applyProtection="1">
      <protection hidden="1"/>
    </xf>
    <xf numFmtId="0" fontId="8" fillId="4" borderId="5" xfId="0" applyFont="1" applyFill="1" applyBorder="1" applyProtection="1">
      <protection hidden="1"/>
    </xf>
    <xf numFmtId="0" fontId="8" fillId="4" borderId="10" xfId="0" applyFont="1" applyFill="1" applyBorder="1" applyProtection="1">
      <protection hidden="1"/>
    </xf>
    <xf numFmtId="0" fontId="8" fillId="4" borderId="5" xfId="0" applyFont="1" applyFill="1" applyBorder="1"/>
    <xf numFmtId="0" fontId="8" fillId="4" borderId="0" xfId="0" applyFont="1" applyFill="1"/>
    <xf numFmtId="0" fontId="8" fillId="4" borderId="0" xfId="0" applyFont="1" applyFill="1" applyBorder="1"/>
    <xf numFmtId="0" fontId="8" fillId="4" borderId="10" xfId="0" applyFont="1" applyFill="1" applyBorder="1"/>
    <xf numFmtId="0" fontId="8" fillId="4" borderId="5" xfId="0" applyFont="1" applyFill="1" applyBorder="1" applyProtection="1"/>
    <xf numFmtId="0" fontId="8" fillId="4" borderId="0" xfId="0" applyFont="1" applyFill="1" applyBorder="1" applyProtection="1"/>
    <xf numFmtId="0" fontId="8" fillId="4" borderId="0" xfId="0" applyFont="1" applyFill="1" applyProtection="1"/>
    <xf numFmtId="0" fontId="13" fillId="0" borderId="0" xfId="1" applyProtection="1">
      <protection hidden="1"/>
    </xf>
    <xf numFmtId="0" fontId="13" fillId="0" borderId="0" xfId="1"/>
    <xf numFmtId="0" fontId="13" fillId="0" borderId="0" xfId="1" applyAlignment="1">
      <alignment horizontal="center"/>
    </xf>
    <xf numFmtId="2" fontId="13" fillId="0" borderId="0" xfId="1" applyNumberFormat="1"/>
    <xf numFmtId="2" fontId="13" fillId="0" borderId="0" xfId="1" applyNumberFormat="1" applyAlignment="1">
      <alignment horizontal="center"/>
    </xf>
    <xf numFmtId="0" fontId="13" fillId="2" borderId="5" xfId="1" applyFill="1" applyBorder="1"/>
    <xf numFmtId="0" fontId="13" fillId="2" borderId="0" xfId="1" applyFill="1"/>
    <xf numFmtId="0" fontId="13" fillId="2" borderId="0" xfId="1" applyFill="1" applyAlignment="1">
      <alignment horizontal="center"/>
    </xf>
    <xf numFmtId="2" fontId="13" fillId="2" borderId="0" xfId="1" applyNumberFormat="1" applyFill="1"/>
    <xf numFmtId="2" fontId="13" fillId="2" borderId="0" xfId="1" applyNumberFormat="1" applyFill="1" applyAlignment="1">
      <alignment horizontal="center"/>
    </xf>
    <xf numFmtId="0" fontId="13" fillId="2" borderId="10" xfId="1" applyFill="1" applyBorder="1"/>
    <xf numFmtId="0" fontId="3" fillId="2" borderId="5" xfId="1" applyFont="1" applyFill="1" applyBorder="1"/>
    <xf numFmtId="164" fontId="14" fillId="0" borderId="0" xfId="1" applyNumberFormat="1" applyFont="1" applyProtection="1">
      <protection locked="0"/>
    </xf>
    <xf numFmtId="0" fontId="15" fillId="2" borderId="0" xfId="1" applyFont="1" applyFill="1"/>
    <xf numFmtId="0" fontId="15" fillId="2" borderId="0" xfId="1" applyFont="1" applyFill="1" applyAlignment="1">
      <alignment horizontal="right"/>
    </xf>
    <xf numFmtId="0" fontId="16" fillId="0" borderId="0" xfId="1" applyFont="1"/>
    <xf numFmtId="0" fontId="3" fillId="2" borderId="7" xfId="1" applyFont="1" applyFill="1" applyBorder="1"/>
    <xf numFmtId="0" fontId="13" fillId="2" borderId="11" xfId="1" applyFill="1" applyBorder="1"/>
    <xf numFmtId="164" fontId="14" fillId="0" borderId="11" xfId="1" applyNumberFormat="1" applyFont="1" applyBorder="1"/>
    <xf numFmtId="0" fontId="15" fillId="2" borderId="11" xfId="1" applyFont="1" applyFill="1" applyBorder="1"/>
    <xf numFmtId="0" fontId="13" fillId="2" borderId="11" xfId="1" applyFill="1" applyBorder="1" applyAlignment="1">
      <alignment horizontal="center"/>
    </xf>
    <xf numFmtId="2" fontId="13" fillId="2" borderId="11" xfId="1" applyNumberFormat="1" applyFill="1" applyBorder="1"/>
    <xf numFmtId="2" fontId="13" fillId="2" borderId="11" xfId="1" applyNumberFormat="1" applyFill="1" applyBorder="1" applyAlignment="1">
      <alignment horizontal="center"/>
    </xf>
    <xf numFmtId="0" fontId="13" fillId="2" borderId="12" xfId="1" applyFill="1" applyBorder="1"/>
    <xf numFmtId="0" fontId="2" fillId="6" borderId="2" xfId="1" applyFont="1" applyFill="1" applyBorder="1"/>
    <xf numFmtId="0" fontId="13" fillId="6" borderId="3" xfId="1" applyFill="1" applyBorder="1"/>
    <xf numFmtId="0" fontId="13" fillId="6" borderId="4" xfId="1" applyFill="1" applyBorder="1"/>
    <xf numFmtId="0" fontId="13" fillId="2" borderId="6" xfId="1" applyFill="1" applyBorder="1" applyAlignment="1">
      <alignment horizontal="center"/>
    </xf>
    <xf numFmtId="2" fontId="13" fillId="7" borderId="6" xfId="1" applyNumberFormat="1" applyFill="1" applyBorder="1"/>
    <xf numFmtId="0" fontId="13" fillId="7" borderId="6" xfId="1" applyFill="1" applyBorder="1"/>
    <xf numFmtId="2" fontId="13" fillId="7" borderId="6" xfId="1" applyNumberFormat="1" applyFill="1" applyBorder="1" applyAlignment="1">
      <alignment horizontal="center"/>
    </xf>
    <xf numFmtId="0" fontId="13" fillId="2" borderId="9" xfId="1" applyFill="1" applyBorder="1"/>
    <xf numFmtId="0" fontId="13" fillId="0" borderId="16" xfId="1" applyBorder="1" applyProtection="1">
      <protection locked="0"/>
    </xf>
    <xf numFmtId="0" fontId="14" fillId="2" borderId="7" xfId="1" applyFont="1" applyFill="1" applyBorder="1"/>
    <xf numFmtId="0" fontId="14" fillId="2" borderId="11" xfId="1" applyFont="1" applyFill="1" applyBorder="1"/>
    <xf numFmtId="0" fontId="14" fillId="2" borderId="11" xfId="1" applyFont="1" applyFill="1" applyBorder="1" applyAlignment="1">
      <alignment wrapText="1"/>
    </xf>
    <xf numFmtId="2" fontId="14" fillId="2" borderId="11" xfId="1" applyNumberFormat="1" applyFont="1" applyFill="1" applyBorder="1" applyAlignment="1">
      <alignment horizontal="center" wrapText="1"/>
    </xf>
    <xf numFmtId="0" fontId="14" fillId="2" borderId="11" xfId="1" applyFont="1" applyFill="1" applyBorder="1" applyAlignment="1">
      <alignment horizontal="center"/>
    </xf>
    <xf numFmtId="2" fontId="14" fillId="2" borderId="11" xfId="1" applyNumberFormat="1" applyFont="1" applyFill="1" applyBorder="1" applyAlignment="1">
      <alignment wrapText="1"/>
    </xf>
    <xf numFmtId="0" fontId="13" fillId="2" borderId="2" xfId="1" applyFill="1" applyBorder="1" applyAlignment="1">
      <alignment wrapText="1"/>
    </xf>
    <xf numFmtId="2" fontId="14" fillId="2" borderId="3" xfId="1" applyNumberFormat="1" applyFont="1" applyFill="1" applyBorder="1" applyAlignment="1">
      <alignment wrapText="1"/>
    </xf>
    <xf numFmtId="0" fontId="13" fillId="2" borderId="3" xfId="1" applyFill="1" applyBorder="1" applyAlignment="1">
      <alignment wrapText="1"/>
    </xf>
    <xf numFmtId="0" fontId="13" fillId="2" borderId="4" xfId="1" applyFill="1" applyBorder="1" applyAlignment="1">
      <alignment wrapText="1"/>
    </xf>
    <xf numFmtId="0" fontId="14" fillId="2" borderId="11" xfId="1" applyFont="1" applyFill="1" applyBorder="1" applyAlignment="1">
      <alignment horizontal="center" wrapText="1"/>
    </xf>
    <xf numFmtId="0" fontId="14" fillId="2" borderId="12" xfId="1" applyFont="1" applyFill="1" applyBorder="1"/>
    <xf numFmtId="0" fontId="13" fillId="0" borderId="17" xfId="1" applyBorder="1" applyProtection="1">
      <protection locked="0"/>
    </xf>
    <xf numFmtId="0" fontId="13" fillId="2" borderId="8" xfId="1" applyFill="1" applyBorder="1"/>
    <xf numFmtId="0" fontId="13" fillId="2" borderId="6" xfId="1" applyFill="1" applyBorder="1"/>
    <xf numFmtId="2" fontId="13" fillId="2" borderId="6" xfId="1" applyNumberFormat="1" applyFill="1" applyBorder="1" applyAlignment="1">
      <alignment horizontal="center"/>
    </xf>
    <xf numFmtId="2" fontId="13" fillId="2" borderId="6" xfId="1" applyNumberFormat="1" applyFill="1" applyBorder="1"/>
    <xf numFmtId="0" fontId="13" fillId="0" borderId="0" xfId="1" applyProtection="1">
      <protection locked="0"/>
    </xf>
    <xf numFmtId="164" fontId="13" fillId="2" borderId="0" xfId="1" applyNumberFormat="1" applyFill="1" applyAlignment="1">
      <alignment horizontal="center"/>
    </xf>
    <xf numFmtId="2" fontId="14" fillId="8" borderId="0" xfId="1" applyNumberFormat="1" applyFont="1" applyFill="1"/>
    <xf numFmtId="0" fontId="14" fillId="2" borderId="0" xfId="1" applyFont="1" applyFill="1"/>
    <xf numFmtId="0" fontId="13" fillId="2" borderId="10" xfId="1" applyFill="1" applyBorder="1" applyAlignment="1">
      <alignment horizontal="left" vertical="top"/>
    </xf>
    <xf numFmtId="0" fontId="13" fillId="2" borderId="5" xfId="1" applyFill="1" applyBorder="1" applyAlignment="1">
      <alignment horizontal="left" vertical="top"/>
    </xf>
    <xf numFmtId="0" fontId="13" fillId="2" borderId="0" xfId="1" applyFill="1" applyAlignment="1">
      <alignment horizontal="left" vertical="top"/>
    </xf>
    <xf numFmtId="164" fontId="13" fillId="2" borderId="0" xfId="1" applyNumberFormat="1" applyFill="1"/>
    <xf numFmtId="2" fontId="14" fillId="2" borderId="0" xfId="1" applyNumberFormat="1" applyFont="1" applyFill="1"/>
    <xf numFmtId="0" fontId="13" fillId="2" borderId="7" xfId="1" applyFill="1" applyBorder="1"/>
    <xf numFmtId="0" fontId="13" fillId="0" borderId="11" xfId="1" applyBorder="1" applyProtection="1">
      <protection locked="0"/>
    </xf>
    <xf numFmtId="2" fontId="14" fillId="8" borderId="11" xfId="1" applyNumberFormat="1" applyFont="1" applyFill="1" applyBorder="1"/>
    <xf numFmtId="0" fontId="13" fillId="2" borderId="12" xfId="1" applyFill="1" applyBorder="1" applyAlignment="1">
      <alignment horizontal="left" vertical="top"/>
    </xf>
    <xf numFmtId="0" fontId="13" fillId="2" borderId="7" xfId="1" applyFill="1" applyBorder="1" applyAlignment="1">
      <alignment horizontal="left" vertical="top"/>
    </xf>
    <xf numFmtId="0" fontId="13" fillId="2" borderId="11" xfId="1" applyFill="1" applyBorder="1" applyAlignment="1">
      <alignment horizontal="left" vertical="top"/>
    </xf>
    <xf numFmtId="165" fontId="13" fillId="2" borderId="11" xfId="1" applyNumberFormat="1" applyFill="1" applyBorder="1"/>
    <xf numFmtId="0" fontId="18" fillId="2" borderId="11" xfId="1" applyFont="1" applyFill="1" applyBorder="1"/>
    <xf numFmtId="164" fontId="13" fillId="2" borderId="11" xfId="1" applyNumberFormat="1" applyFill="1" applyBorder="1" applyAlignment="1">
      <alignment horizontal="center"/>
    </xf>
    <xf numFmtId="0" fontId="13" fillId="0" borderId="18" xfId="1" applyBorder="1" applyProtection="1">
      <protection locked="0"/>
    </xf>
    <xf numFmtId="0" fontId="13" fillId="2" borderId="11" xfId="1" applyFill="1" applyBorder="1" applyAlignment="1">
      <alignment wrapText="1"/>
    </xf>
    <xf numFmtId="0" fontId="13" fillId="2" borderId="12" xfId="1" applyFill="1" applyBorder="1" applyAlignment="1">
      <alignment wrapText="1"/>
    </xf>
    <xf numFmtId="0" fontId="14" fillId="2" borderId="0" xfId="1" applyFont="1" applyFill="1" applyAlignment="1">
      <alignment horizontal="right" vertical="top"/>
    </xf>
    <xf numFmtId="0" fontId="13" fillId="2" borderId="0" xfId="1" applyFill="1" applyAlignment="1">
      <alignment horizontal="right" vertical="top"/>
    </xf>
    <xf numFmtId="2" fontId="14" fillId="2" borderId="11" xfId="1" applyNumberFormat="1" applyFont="1" applyFill="1" applyBorder="1"/>
    <xf numFmtId="1" fontId="14" fillId="2" borderId="0" xfId="1" applyNumberFormat="1" applyFont="1" applyFill="1"/>
    <xf numFmtId="1" fontId="13" fillId="2" borderId="0" xfId="1" applyNumberFormat="1" applyFill="1" applyAlignment="1">
      <alignment horizontal="center"/>
    </xf>
    <xf numFmtId="165" fontId="13" fillId="2" borderId="0" xfId="1" applyNumberFormat="1" applyFill="1"/>
    <xf numFmtId="0" fontId="13" fillId="7" borderId="0" xfId="1" applyFill="1"/>
    <xf numFmtId="0" fontId="13" fillId="7" borderId="0" xfId="1" applyFill="1" applyAlignment="1">
      <alignment horizontal="center"/>
    </xf>
    <xf numFmtId="2" fontId="13" fillId="7" borderId="0" xfId="1" applyNumberFormat="1" applyFill="1"/>
    <xf numFmtId="2" fontId="13" fillId="7" borderId="0" xfId="1" applyNumberFormat="1" applyFill="1" applyAlignment="1">
      <alignment horizontal="center"/>
    </xf>
    <xf numFmtId="0" fontId="14" fillId="0" borderId="0" xfId="1" applyFont="1"/>
    <xf numFmtId="0" fontId="14" fillId="0" borderId="0" xfId="1" applyFont="1" applyProtection="1">
      <protection hidden="1"/>
    </xf>
    <xf numFmtId="0" fontId="14" fillId="0" borderId="0" xfId="1" applyFont="1" applyAlignment="1">
      <alignment horizontal="center"/>
    </xf>
    <xf numFmtId="2" fontId="14" fillId="0" borderId="0" xfId="1" applyNumberFormat="1" applyFont="1"/>
    <xf numFmtId="2" fontId="14" fillId="0" borderId="0" xfId="1" applyNumberFormat="1" applyFont="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2" fontId="0" fillId="2" borderId="15" xfId="0" applyNumberFormat="1" applyFill="1" applyBorder="1" applyAlignment="1" applyProtection="1">
      <alignment horizontal="left" vertical="top" wrapText="1"/>
    </xf>
    <xf numFmtId="2" fontId="0" fillId="2" borderId="0" xfId="0" applyNumberFormat="1" applyFill="1" applyBorder="1" applyAlignment="1" applyProtection="1">
      <alignment horizontal="left" vertical="top" wrapText="1"/>
    </xf>
    <xf numFmtId="2" fontId="0" fillId="2" borderId="13" xfId="0" applyNumberFormat="1" applyFill="1" applyBorder="1" applyAlignment="1" applyProtection="1">
      <alignment horizontal="left" vertical="top" wrapText="1"/>
    </xf>
    <xf numFmtId="0" fontId="1" fillId="2" borderId="0" xfId="0" applyFont="1" applyFill="1" applyBorder="1" applyAlignment="1">
      <alignment horizontal="left" vertical="top"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7" fillId="8" borderId="2" xfId="1" applyFont="1" applyFill="1" applyBorder="1" applyAlignment="1">
      <alignment horizontal="center"/>
    </xf>
    <xf numFmtId="0" fontId="17" fillId="8" borderId="3" xfId="1" applyFont="1" applyFill="1" applyBorder="1" applyAlignment="1">
      <alignment horizontal="center"/>
    </xf>
    <xf numFmtId="0" fontId="17" fillId="8" borderId="4" xfId="1" applyFont="1" applyFill="1" applyBorder="1" applyAlignment="1">
      <alignment horizontal="center"/>
    </xf>
    <xf numFmtId="0" fontId="14" fillId="2" borderId="2" xfId="1" applyFont="1" applyFill="1" applyBorder="1" applyAlignment="1">
      <alignment horizontal="center" wrapText="1"/>
    </xf>
    <xf numFmtId="0" fontId="14" fillId="2" borderId="3" xfId="1" applyFont="1" applyFill="1" applyBorder="1" applyAlignment="1">
      <alignment horizontal="center" wrapText="1"/>
    </xf>
    <xf numFmtId="0" fontId="13" fillId="2" borderId="3" xfId="1" applyFill="1" applyBorder="1" applyAlignment="1">
      <alignment horizontal="center" wrapText="1"/>
    </xf>
    <xf numFmtId="0" fontId="13" fillId="2" borderId="4" xfId="1" applyFill="1" applyBorder="1" applyAlignment="1">
      <alignment horizontal="center" wrapText="1"/>
    </xf>
    <xf numFmtId="0" fontId="13" fillId="2" borderId="5" xfId="1" applyFill="1" applyBorder="1" applyAlignment="1">
      <alignment horizontal="center" wrapText="1"/>
    </xf>
    <xf numFmtId="0" fontId="13" fillId="2" borderId="0" xfId="1" applyFill="1" applyAlignment="1">
      <alignment horizontal="center" wrapText="1"/>
    </xf>
    <xf numFmtId="0" fontId="13" fillId="0" borderId="0" xfId="1" applyAlignment="1">
      <alignment horizontal="left" vertical="top" wrapText="1"/>
    </xf>
    <xf numFmtId="0" fontId="4" fillId="5" borderId="8"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14" fillId="2" borderId="16" xfId="1" applyFont="1" applyFill="1" applyBorder="1" applyAlignment="1">
      <alignment horizontal="center"/>
    </xf>
    <xf numFmtId="0" fontId="14" fillId="2" borderId="17" xfId="1" applyFont="1" applyFill="1" applyBorder="1" applyAlignment="1">
      <alignment horizontal="center"/>
    </xf>
    <xf numFmtId="0" fontId="14" fillId="2" borderId="18" xfId="1" applyFont="1" applyFill="1" applyBorder="1" applyAlignment="1">
      <alignment horizontal="center"/>
    </xf>
    <xf numFmtId="0" fontId="14" fillId="2" borderId="6" xfId="1" applyFont="1" applyFill="1" applyBorder="1" applyAlignment="1">
      <alignment horizontal="center"/>
    </xf>
    <xf numFmtId="0" fontId="14" fillId="2" borderId="9" xfId="1" applyFont="1" applyFill="1" applyBorder="1" applyAlignment="1">
      <alignment horizontal="center"/>
    </xf>
    <xf numFmtId="0" fontId="13" fillId="2" borderId="11" xfId="1" applyFill="1" applyBorder="1" applyProtection="1">
      <protection locked="0"/>
    </xf>
  </cellXfs>
  <cellStyles count="2">
    <cellStyle name="Normal" xfId="0" builtinId="0"/>
    <cellStyle name="Normal 2" xfId="1" xr:uid="{E11C068A-8058-41CD-84A8-30E7280B1B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161925</xdr:colOff>
      <xdr:row>39</xdr:row>
      <xdr:rowOff>142875</xdr:rowOff>
    </xdr:from>
    <xdr:ext cx="2197267" cy="2264018"/>
    <xdr:pic>
      <xdr:nvPicPr>
        <xdr:cNvPr id="5" name="Picture 4">
          <a:extLst>
            <a:ext uri="{FF2B5EF4-FFF2-40B4-BE49-F238E27FC236}">
              <a16:creationId xmlns:a16="http://schemas.microsoft.com/office/drawing/2014/main" id="{70ACB34B-B50B-46F6-8CA9-B47CA7B60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5" y="318135"/>
          <a:ext cx="2197267" cy="22640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oneCellAnchor>
    <xdr:from>
      <xdr:col>10</xdr:col>
      <xdr:colOff>2044370</xdr:colOff>
      <xdr:row>39</xdr:row>
      <xdr:rowOff>151254</xdr:rowOff>
    </xdr:from>
    <xdr:ext cx="2197267" cy="2264018"/>
    <xdr:pic>
      <xdr:nvPicPr>
        <xdr:cNvPr id="6" name="Picture 5">
          <a:extLst>
            <a:ext uri="{FF2B5EF4-FFF2-40B4-BE49-F238E27FC236}">
              <a16:creationId xmlns:a16="http://schemas.microsoft.com/office/drawing/2014/main" id="{1577BD8C-9E21-4CCB-8377-DCBD756C9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27313" y="347197"/>
          <a:ext cx="2197267" cy="22640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twoCellAnchor editAs="oneCell">
    <xdr:from>
      <xdr:col>4</xdr:col>
      <xdr:colOff>268944</xdr:colOff>
      <xdr:row>39</xdr:row>
      <xdr:rowOff>41624</xdr:rowOff>
    </xdr:from>
    <xdr:to>
      <xdr:col>9</xdr:col>
      <xdr:colOff>3630387</xdr:colOff>
      <xdr:row>39</xdr:row>
      <xdr:rowOff>2474258</xdr:rowOff>
    </xdr:to>
    <xdr:pic>
      <xdr:nvPicPr>
        <xdr:cNvPr id="7" name="Picture 6">
          <a:extLst>
            <a:ext uri="{FF2B5EF4-FFF2-40B4-BE49-F238E27FC236}">
              <a16:creationId xmlns:a16="http://schemas.microsoft.com/office/drawing/2014/main" id="{900703D3-783C-4F2E-8C52-0FF246A6083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4296" b="27729"/>
        <a:stretch/>
      </xdr:blipFill>
      <xdr:spPr>
        <a:xfrm>
          <a:off x="2814920" y="3923342"/>
          <a:ext cx="6526625" cy="2432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161925</xdr:colOff>
      <xdr:row>1</xdr:row>
      <xdr:rowOff>142875</xdr:rowOff>
    </xdr:from>
    <xdr:ext cx="2197267" cy="2264018"/>
    <xdr:pic>
      <xdr:nvPicPr>
        <xdr:cNvPr id="2" name="Picture 1">
          <a:extLst>
            <a:ext uri="{FF2B5EF4-FFF2-40B4-BE49-F238E27FC236}">
              <a16:creationId xmlns:a16="http://schemas.microsoft.com/office/drawing/2014/main" id="{03750451-2E72-4887-B622-CE7F743B45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5" y="318135"/>
          <a:ext cx="2197267" cy="22640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oneCellAnchor>
    <xdr:from>
      <xdr:col>27</xdr:col>
      <xdr:colOff>3091543</xdr:colOff>
      <xdr:row>1</xdr:row>
      <xdr:rowOff>151254</xdr:rowOff>
    </xdr:from>
    <xdr:ext cx="2197267" cy="2264018"/>
    <xdr:pic>
      <xdr:nvPicPr>
        <xdr:cNvPr id="3" name="Picture 2">
          <a:extLst>
            <a:ext uri="{FF2B5EF4-FFF2-40B4-BE49-F238E27FC236}">
              <a16:creationId xmlns:a16="http://schemas.microsoft.com/office/drawing/2014/main" id="{9009448D-8894-455D-B956-ADE2BABE37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3523" y="326514"/>
          <a:ext cx="2197267" cy="226401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twoCellAnchor editAs="oneCell">
    <xdr:from>
      <xdr:col>5</xdr:col>
      <xdr:colOff>268944</xdr:colOff>
      <xdr:row>1</xdr:row>
      <xdr:rowOff>41624</xdr:rowOff>
    </xdr:from>
    <xdr:to>
      <xdr:col>19</xdr:col>
      <xdr:colOff>65315</xdr:colOff>
      <xdr:row>1</xdr:row>
      <xdr:rowOff>2475182</xdr:rowOff>
    </xdr:to>
    <xdr:pic>
      <xdr:nvPicPr>
        <xdr:cNvPr id="4" name="Picture 3">
          <a:extLst>
            <a:ext uri="{FF2B5EF4-FFF2-40B4-BE49-F238E27FC236}">
              <a16:creationId xmlns:a16="http://schemas.microsoft.com/office/drawing/2014/main" id="{1F83E1B8-AE84-477A-97E1-5A18DC6CB22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4296" b="27729"/>
        <a:stretch/>
      </xdr:blipFill>
      <xdr:spPr>
        <a:xfrm>
          <a:off x="3469344" y="216884"/>
          <a:ext cx="6532451" cy="2433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A45E7-BAC1-42F9-81EE-2495D11C7B76}">
  <dimension ref="A1:AG745"/>
  <sheetViews>
    <sheetView showGridLines="0" tabSelected="1" topLeftCell="A40" zoomScale="85" zoomScaleNormal="85" workbookViewId="0">
      <selection activeCell="F43" sqref="F43"/>
    </sheetView>
  </sheetViews>
  <sheetFormatPr defaultRowHeight="14.5" x14ac:dyDescent="0.35"/>
  <cols>
    <col min="1" max="1" width="3.1796875" style="126" customWidth="1"/>
    <col min="3" max="3" width="10.6328125" customWidth="1"/>
    <col min="4" max="4" width="16.08984375" customWidth="1"/>
    <col min="5" max="5" width="10.90625" customWidth="1"/>
    <col min="6" max="6" width="11.6328125" customWidth="1"/>
    <col min="7" max="7" width="11.90625" customWidth="1"/>
    <col min="8" max="9" width="5.90625" customWidth="1"/>
    <col min="10" max="10" width="75.81640625" customWidth="1"/>
    <col min="11" max="11" width="36.36328125" customWidth="1"/>
    <col min="12" max="12" width="27.54296875" customWidth="1"/>
    <col min="13" max="13" width="75.81640625" hidden="1" customWidth="1"/>
    <col min="14" max="17" width="8.90625" hidden="1" customWidth="1"/>
    <col min="18" max="18" width="13.1796875" hidden="1" customWidth="1"/>
    <col min="19" max="19" width="8.90625" hidden="1" customWidth="1"/>
    <col min="20" max="20" width="19.54296875" hidden="1" customWidth="1"/>
    <col min="21" max="21" width="12.90625" hidden="1" customWidth="1"/>
    <col min="22" max="22" width="16.08984375" hidden="1" customWidth="1"/>
    <col min="23" max="23" width="16" hidden="1" customWidth="1"/>
    <col min="24" max="31" width="8.90625" hidden="1" customWidth="1"/>
    <col min="32" max="32" width="16.54296875" hidden="1" customWidth="1"/>
    <col min="33" max="33" width="8.90625" hidden="1" customWidth="1"/>
    <col min="34" max="52" width="0" hidden="1" customWidth="1"/>
  </cols>
  <sheetData>
    <row r="1" spans="1:15" s="38" customFormat="1" hidden="1" x14ac:dyDescent="0.35">
      <c r="A1" s="122"/>
    </row>
    <row r="2" spans="1:15" s="38" customFormat="1" hidden="1" x14ac:dyDescent="0.35">
      <c r="A2" s="122"/>
    </row>
    <row r="3" spans="1:15" s="38" customFormat="1" hidden="1" x14ac:dyDescent="0.35">
      <c r="A3" s="122"/>
      <c r="D3" s="38" t="s">
        <v>11</v>
      </c>
      <c r="F3" s="38" t="s">
        <v>9</v>
      </c>
      <c r="J3" s="38" t="s">
        <v>10</v>
      </c>
    </row>
    <row r="4" spans="1:15" s="38" customFormat="1" ht="15" hidden="1" thickBot="1" x14ac:dyDescent="0.4">
      <c r="A4" s="122"/>
      <c r="N4" s="38" t="s">
        <v>3</v>
      </c>
      <c r="O4" s="38" t="s">
        <v>4</v>
      </c>
    </row>
    <row r="5" spans="1:15" s="38" customFormat="1" ht="37.25" hidden="1" customHeight="1" thickBot="1" x14ac:dyDescent="0.4">
      <c r="A5" s="122"/>
      <c r="F5" s="39">
        <v>410</v>
      </c>
      <c r="J5" s="40" t="str">
        <f>IF(AND(F5&gt;=N5,F5&lt;=O5),M5,IF(AND(F5&gt;=N6,F5&lt;=O6),M6,IF(AND(F5&gt;=N7,F5&lt;=O7),M7,M8)))</f>
        <v>Too Low</v>
      </c>
      <c r="M5" s="38" t="s">
        <v>1</v>
      </c>
      <c r="N5" s="38">
        <v>0</v>
      </c>
      <c r="O5" s="38">
        <v>410</v>
      </c>
    </row>
    <row r="6" spans="1:15" s="38" customFormat="1" hidden="1" x14ac:dyDescent="0.35">
      <c r="A6" s="122"/>
      <c r="M6" s="38" t="s">
        <v>2</v>
      </c>
      <c r="N6" s="38">
        <v>410</v>
      </c>
      <c r="O6" s="38">
        <v>440</v>
      </c>
    </row>
    <row r="7" spans="1:15" s="38" customFormat="1" hidden="1" x14ac:dyDescent="0.35">
      <c r="A7" s="122"/>
      <c r="M7" s="38" t="s">
        <v>0</v>
      </c>
      <c r="N7" s="38">
        <v>440</v>
      </c>
      <c r="O7" s="38">
        <v>500</v>
      </c>
    </row>
    <row r="8" spans="1:15" s="38" customFormat="1" hidden="1" x14ac:dyDescent="0.35">
      <c r="A8" s="122"/>
      <c r="H8" s="41"/>
      <c r="I8" s="41"/>
      <c r="M8" s="38" t="s">
        <v>5</v>
      </c>
    </row>
    <row r="9" spans="1:15" s="38" customFormat="1" hidden="1" x14ac:dyDescent="0.35">
      <c r="A9" s="122"/>
    </row>
    <row r="10" spans="1:15" s="38" customFormat="1" ht="15" hidden="1" thickBot="1" x14ac:dyDescent="0.4">
      <c r="A10" s="122"/>
      <c r="N10" s="38" t="s">
        <v>3</v>
      </c>
      <c r="O10" s="38" t="s">
        <v>4</v>
      </c>
    </row>
    <row r="11" spans="1:15" s="38" customFormat="1" ht="40.25" hidden="1" customHeight="1" thickBot="1" x14ac:dyDescent="0.4">
      <c r="A11" s="122"/>
      <c r="F11" s="39">
        <v>51</v>
      </c>
      <c r="J11" s="39" t="str">
        <f>IF(AND(F11&gt;=N11,F11&lt;=O11),M11,IF(AND(F11&gt;=N12,F11&lt;=O12),M12,IF(AND(F11&gt;=N13,F11&lt;=O13),M13,IF(AND(F11&gt;=N14,F11&lt;=O14),M14,IF(AND(F11&gt;=N15,F11&lt;=O15),M15,M16)))))</f>
        <v>Quit the Hobby !!!</v>
      </c>
      <c r="M11" s="38" t="s">
        <v>1</v>
      </c>
      <c r="N11" s="38">
        <v>0</v>
      </c>
      <c r="O11" s="38">
        <v>5</v>
      </c>
    </row>
    <row r="12" spans="1:15" s="38" customFormat="1" hidden="1" x14ac:dyDescent="0.35">
      <c r="A12" s="122"/>
      <c r="M12" s="38" t="s">
        <v>2</v>
      </c>
      <c r="N12" s="38">
        <v>5</v>
      </c>
      <c r="O12" s="38">
        <v>8</v>
      </c>
    </row>
    <row r="13" spans="1:15" s="38" customFormat="1" hidden="1" x14ac:dyDescent="0.35">
      <c r="A13" s="122"/>
      <c r="M13" s="38" t="s">
        <v>6</v>
      </c>
      <c r="N13" s="38">
        <v>8</v>
      </c>
      <c r="O13" s="38">
        <v>10</v>
      </c>
    </row>
    <row r="14" spans="1:15" s="38" customFormat="1" hidden="1" x14ac:dyDescent="0.35">
      <c r="A14" s="122"/>
      <c r="M14" s="38" t="s">
        <v>0</v>
      </c>
      <c r="N14" s="38">
        <v>10</v>
      </c>
      <c r="O14" s="38">
        <v>30</v>
      </c>
    </row>
    <row r="15" spans="1:15" s="38" customFormat="1" hidden="1" x14ac:dyDescent="0.35">
      <c r="A15" s="122"/>
      <c r="M15" s="38" t="s">
        <v>7</v>
      </c>
      <c r="N15" s="38">
        <v>30</v>
      </c>
      <c r="O15" s="38">
        <v>50</v>
      </c>
    </row>
    <row r="16" spans="1:15" s="38" customFormat="1" ht="15" hidden="1" thickBot="1" x14ac:dyDescent="0.4">
      <c r="A16" s="122"/>
      <c r="M16" s="38" t="s">
        <v>8</v>
      </c>
    </row>
    <row r="17" spans="1:15" s="38" customFormat="1" ht="15" hidden="1" thickBot="1" x14ac:dyDescent="0.4">
      <c r="A17" s="123"/>
      <c r="B17" s="42"/>
      <c r="C17" s="43"/>
      <c r="D17" s="43"/>
      <c r="E17" s="43"/>
      <c r="F17" s="43"/>
      <c r="G17" s="43"/>
      <c r="H17" s="43"/>
      <c r="I17" s="43"/>
      <c r="J17" s="43"/>
      <c r="K17" s="43"/>
      <c r="L17" s="44"/>
    </row>
    <row r="18" spans="1:15" s="38" customFormat="1" ht="28.25" hidden="1" customHeight="1" thickBot="1" x14ac:dyDescent="0.5">
      <c r="A18" s="123"/>
      <c r="B18" s="45"/>
      <c r="C18" s="46" t="s">
        <v>37</v>
      </c>
      <c r="D18" s="47"/>
      <c r="E18" s="47"/>
      <c r="F18" s="47"/>
      <c r="G18" s="47"/>
      <c r="H18" s="47"/>
      <c r="I18" s="48"/>
      <c r="J18" s="49"/>
      <c r="K18" s="49"/>
      <c r="L18" s="50"/>
      <c r="M18" s="51"/>
    </row>
    <row r="19" spans="1:15" s="38" customFormat="1" ht="15" hidden="1" thickBot="1" x14ac:dyDescent="0.4">
      <c r="A19" s="123"/>
      <c r="B19" s="45"/>
      <c r="C19" s="52"/>
      <c r="D19" s="52"/>
      <c r="E19" s="52"/>
      <c r="F19" s="52"/>
      <c r="G19" s="52"/>
      <c r="H19" s="52"/>
      <c r="I19" s="52"/>
      <c r="J19" s="52"/>
      <c r="K19" s="52"/>
      <c r="L19" s="53"/>
    </row>
    <row r="20" spans="1:15" s="38" customFormat="1" ht="8.4" hidden="1" customHeight="1" thickBot="1" x14ac:dyDescent="0.4">
      <c r="A20" s="123"/>
      <c r="B20" s="45"/>
      <c r="C20" s="42"/>
      <c r="D20" s="43"/>
      <c r="E20" s="43"/>
      <c r="F20" s="43"/>
      <c r="G20" s="43"/>
      <c r="H20" s="43"/>
      <c r="I20" s="43"/>
      <c r="J20" s="43"/>
      <c r="K20" s="44"/>
      <c r="L20" s="53"/>
    </row>
    <row r="21" spans="1:15" s="38" customFormat="1" ht="19" hidden="1" thickBot="1" x14ac:dyDescent="0.5">
      <c r="A21" s="123"/>
      <c r="B21" s="45"/>
      <c r="C21" s="45"/>
      <c r="D21" s="54" t="s">
        <v>20</v>
      </c>
      <c r="E21" s="52"/>
      <c r="F21" s="55">
        <v>1000</v>
      </c>
      <c r="G21" s="52" t="s">
        <v>13</v>
      </c>
      <c r="H21" s="52"/>
      <c r="I21" s="52"/>
      <c r="J21" s="56" t="s">
        <v>19</v>
      </c>
      <c r="K21" s="53"/>
      <c r="L21" s="53"/>
    </row>
    <row r="22" spans="1:15" s="38" customFormat="1" ht="109.75" hidden="1" customHeight="1" thickBot="1" x14ac:dyDescent="0.4">
      <c r="A22" s="123"/>
      <c r="B22" s="45"/>
      <c r="C22" s="45"/>
      <c r="D22" s="52"/>
      <c r="E22" s="52"/>
      <c r="F22" s="52"/>
      <c r="G22" s="52"/>
      <c r="H22" s="52"/>
      <c r="I22" s="52"/>
      <c r="J22" s="57" t="str">
        <f>IF(AND(F21&gt;=N23,F21&lt;=O23),M23,IF(AND(F21&gt;=N24,F21&lt;=O24),M24,IF(AND(F21&gt;=N25,F21&lt;=O25),M25,IF(AND(F21&gt;=N26,F21&lt;=O26),M26,IF(AND(F21&gt;=N27,F21&lt;=O27),M27,IF(AND(F21&gt;=N28,F21&lt;=O28),M28,M29))))))</f>
        <v>Very low Magnesium level, need correction to Target level of 1350 immediately.
The Moonshiner Calculator includes Magnesium dosage instructions by using a Brightwell Magnesion-P/Water stock solution, by mixing 1 Liter RODI with 200gram Magnesion-P powder.</v>
      </c>
      <c r="K22" s="53"/>
      <c r="L22" s="53"/>
      <c r="N22" s="38" t="s">
        <v>3</v>
      </c>
      <c r="O22" s="38" t="s">
        <v>4</v>
      </c>
    </row>
    <row r="23" spans="1:15" s="38" customFormat="1" ht="72.5" hidden="1" x14ac:dyDescent="0.35">
      <c r="A23" s="123"/>
      <c r="B23" s="45"/>
      <c r="C23" s="45"/>
      <c r="D23" s="52"/>
      <c r="E23" s="52"/>
      <c r="F23" s="52"/>
      <c r="G23" s="52"/>
      <c r="H23" s="52"/>
      <c r="I23" s="52"/>
      <c r="J23" s="58"/>
      <c r="K23" s="53"/>
      <c r="L23" s="53"/>
      <c r="M23" s="59" t="s">
        <v>177</v>
      </c>
      <c r="N23" s="38">
        <v>800</v>
      </c>
      <c r="O23" s="38">
        <v>1000</v>
      </c>
    </row>
    <row r="24" spans="1:15" s="38" customFormat="1" ht="72.5" hidden="1" x14ac:dyDescent="0.35">
      <c r="A24" s="123"/>
      <c r="B24" s="45"/>
      <c r="C24" s="45"/>
      <c r="D24" s="52"/>
      <c r="E24" s="52"/>
      <c r="F24" s="52"/>
      <c r="G24" s="52"/>
      <c r="H24" s="52"/>
      <c r="I24" s="52"/>
      <c r="J24" s="58"/>
      <c r="K24" s="53"/>
      <c r="L24" s="53"/>
      <c r="M24" s="59" t="s">
        <v>178</v>
      </c>
      <c r="N24" s="38">
        <v>1000</v>
      </c>
      <c r="O24" s="38">
        <v>1250</v>
      </c>
    </row>
    <row r="25" spans="1:15" s="38" customFormat="1" ht="87" hidden="1" x14ac:dyDescent="0.35">
      <c r="A25" s="123"/>
      <c r="B25" s="45"/>
      <c r="C25" s="45"/>
      <c r="D25" s="52"/>
      <c r="E25" s="52"/>
      <c r="F25" s="52"/>
      <c r="G25" s="52"/>
      <c r="H25" s="52"/>
      <c r="I25" s="52"/>
      <c r="J25" s="58"/>
      <c r="K25" s="53"/>
      <c r="L25" s="53"/>
      <c r="M25" s="59" t="s">
        <v>179</v>
      </c>
      <c r="N25" s="38">
        <v>1250</v>
      </c>
      <c r="O25" s="38">
        <v>1300</v>
      </c>
    </row>
    <row r="26" spans="1:15" s="38" customFormat="1" hidden="1" x14ac:dyDescent="0.35">
      <c r="A26" s="123"/>
      <c r="B26" s="45"/>
      <c r="C26" s="45"/>
      <c r="D26" s="52"/>
      <c r="E26" s="52"/>
      <c r="F26" s="52"/>
      <c r="G26" s="52"/>
      <c r="H26" s="52"/>
      <c r="I26" s="52"/>
      <c r="J26" s="58"/>
      <c r="K26" s="53"/>
      <c r="L26" s="53"/>
      <c r="M26" s="59" t="s">
        <v>21</v>
      </c>
      <c r="N26" s="38">
        <v>1300</v>
      </c>
      <c r="O26" s="38">
        <v>1400</v>
      </c>
    </row>
    <row r="27" spans="1:15" s="38" customFormat="1" ht="72.5" hidden="1" x14ac:dyDescent="0.35">
      <c r="A27" s="123"/>
      <c r="B27" s="45"/>
      <c r="C27" s="45"/>
      <c r="D27" s="52"/>
      <c r="E27" s="52"/>
      <c r="F27" s="52"/>
      <c r="G27" s="52"/>
      <c r="H27" s="52"/>
      <c r="I27" s="52"/>
      <c r="J27" s="58"/>
      <c r="K27" s="53"/>
      <c r="L27" s="53"/>
      <c r="M27" s="59" t="s">
        <v>22</v>
      </c>
      <c r="N27" s="38">
        <v>1400</v>
      </c>
      <c r="O27" s="38">
        <v>1600</v>
      </c>
    </row>
    <row r="28" spans="1:15" s="38" customFormat="1" ht="101.5" hidden="1" x14ac:dyDescent="0.35">
      <c r="A28" s="123"/>
      <c r="B28" s="45"/>
      <c r="C28" s="45"/>
      <c r="D28" s="52"/>
      <c r="E28" s="52"/>
      <c r="F28" s="52"/>
      <c r="G28" s="52"/>
      <c r="H28" s="52"/>
      <c r="I28" s="52"/>
      <c r="J28" s="58"/>
      <c r="K28" s="53"/>
      <c r="L28" s="53"/>
      <c r="M28" s="59" t="s">
        <v>180</v>
      </c>
      <c r="N28" s="38">
        <v>1600</v>
      </c>
      <c r="O28" s="38">
        <v>2000</v>
      </c>
    </row>
    <row r="29" spans="1:15" s="38" customFormat="1" hidden="1" x14ac:dyDescent="0.35">
      <c r="A29" s="123"/>
      <c r="B29" s="45"/>
      <c r="C29" s="45"/>
      <c r="D29" s="52"/>
      <c r="E29" s="52"/>
      <c r="F29" s="52"/>
      <c r="G29" s="52"/>
      <c r="H29" s="52"/>
      <c r="I29" s="52"/>
      <c r="J29" s="60"/>
      <c r="K29" s="53"/>
      <c r="L29" s="53"/>
      <c r="M29" s="38" t="s">
        <v>15</v>
      </c>
    </row>
    <row r="30" spans="1:15" s="38" customFormat="1" hidden="1" x14ac:dyDescent="0.35">
      <c r="A30" s="123"/>
      <c r="B30" s="45"/>
      <c r="C30" s="45"/>
      <c r="D30" s="52"/>
      <c r="E30" s="52"/>
      <c r="F30" s="52"/>
      <c r="G30" s="52"/>
      <c r="H30" s="52"/>
      <c r="I30" s="52"/>
      <c r="J30" s="52"/>
      <c r="K30" s="53"/>
      <c r="L30" s="53"/>
    </row>
    <row r="31" spans="1:15" s="38" customFormat="1" hidden="1" x14ac:dyDescent="0.35">
      <c r="A31" s="123"/>
      <c r="B31" s="45"/>
      <c r="C31" s="45"/>
      <c r="D31" s="56" t="str">
        <f>IF(AND(F21&gt;=800,F21&lt;=1350),M32,IF(AND(F21&gt;=1350,F21&lt;=2000),M33,M34))</f>
        <v>Correction dosage recommended to achieve ideal target of 1350mg/L</v>
      </c>
      <c r="E31" s="52"/>
      <c r="F31" s="52"/>
      <c r="G31" s="52"/>
      <c r="H31" s="52"/>
      <c r="I31" s="52"/>
      <c r="J31" s="52"/>
      <c r="K31" s="53"/>
      <c r="L31" s="53"/>
    </row>
    <row r="32" spans="1:15" s="38" customFormat="1" hidden="1" x14ac:dyDescent="0.35">
      <c r="A32" s="123"/>
      <c r="B32" s="45"/>
      <c r="C32" s="45"/>
      <c r="D32" s="61">
        <f>IF(AND(D31=M32),W37,0)</f>
        <v>0</v>
      </c>
      <c r="E32" s="52" t="s">
        <v>23</v>
      </c>
      <c r="F32" s="62" t="s">
        <v>24</v>
      </c>
      <c r="G32" s="52">
        <f>IF(AND(D31=M32),V37,0)</f>
        <v>0</v>
      </c>
      <c r="H32" s="52" t="s">
        <v>26</v>
      </c>
      <c r="I32" s="52"/>
      <c r="J32" s="52"/>
      <c r="K32" s="53"/>
      <c r="L32" s="53"/>
      <c r="M32" s="59" t="s">
        <v>36</v>
      </c>
    </row>
    <row r="33" spans="1:23" s="38" customFormat="1" hidden="1" x14ac:dyDescent="0.35">
      <c r="A33" s="123"/>
      <c r="B33" s="45"/>
      <c r="C33" s="45"/>
      <c r="D33" s="52"/>
      <c r="E33" s="52"/>
      <c r="F33" s="52"/>
      <c r="G33" s="52"/>
      <c r="H33" s="52"/>
      <c r="I33" s="52"/>
      <c r="J33" s="52"/>
      <c r="K33" s="53"/>
      <c r="L33" s="53"/>
      <c r="M33" s="59" t="s">
        <v>25</v>
      </c>
    </row>
    <row r="34" spans="1:23" s="38" customFormat="1" hidden="1" x14ac:dyDescent="0.35">
      <c r="A34" s="123"/>
      <c r="B34" s="45"/>
      <c r="C34" s="45"/>
      <c r="D34" s="52"/>
      <c r="E34" s="52"/>
      <c r="F34" s="52"/>
      <c r="G34" s="52"/>
      <c r="H34" s="52"/>
      <c r="I34" s="52"/>
      <c r="J34" s="52"/>
      <c r="K34" s="53"/>
      <c r="L34" s="53"/>
      <c r="M34" s="59" t="s">
        <v>15</v>
      </c>
    </row>
    <row r="35" spans="1:23" s="38" customFormat="1" hidden="1" x14ac:dyDescent="0.35">
      <c r="A35" s="123"/>
      <c r="B35" s="45"/>
      <c r="C35" s="45"/>
      <c r="D35" s="52"/>
      <c r="E35" s="52"/>
      <c r="F35" s="52"/>
      <c r="G35" s="52"/>
      <c r="H35" s="52"/>
      <c r="I35" s="52"/>
      <c r="J35" s="52"/>
      <c r="K35" s="53"/>
      <c r="L35" s="53"/>
      <c r="M35" s="59"/>
    </row>
    <row r="36" spans="1:23" s="38" customFormat="1" hidden="1" x14ac:dyDescent="0.35">
      <c r="A36" s="124"/>
      <c r="B36" s="45"/>
      <c r="C36" s="45"/>
      <c r="D36" s="52"/>
      <c r="E36" s="52"/>
      <c r="F36" s="52"/>
      <c r="G36" s="52"/>
      <c r="H36" s="52"/>
      <c r="I36" s="52"/>
      <c r="J36" s="52"/>
      <c r="K36" s="53"/>
      <c r="L36" s="53"/>
      <c r="N36" s="63"/>
      <c r="O36" s="63"/>
      <c r="P36" s="63"/>
      <c r="Q36" s="63"/>
      <c r="R36" s="63"/>
      <c r="S36" s="63"/>
      <c r="T36" s="63"/>
      <c r="U36" s="63"/>
      <c r="V36" s="63"/>
      <c r="W36" s="63"/>
    </row>
    <row r="37" spans="1:23" s="38" customFormat="1" ht="15" hidden="1" thickBot="1" x14ac:dyDescent="0.4">
      <c r="A37" s="122"/>
      <c r="B37" s="45"/>
      <c r="C37" s="64" t="s">
        <v>39</v>
      </c>
      <c r="D37" s="65"/>
      <c r="E37" s="65"/>
      <c r="F37" s="65"/>
      <c r="G37" s="65"/>
      <c r="H37" s="65"/>
      <c r="I37" s="65"/>
      <c r="J37" s="65"/>
      <c r="K37" s="66"/>
      <c r="L37" s="53"/>
      <c r="N37" s="63"/>
      <c r="O37" s="63"/>
      <c r="P37" s="63"/>
      <c r="Q37" s="63"/>
      <c r="R37" s="63"/>
      <c r="S37" s="63"/>
      <c r="T37" s="63"/>
      <c r="U37" s="63"/>
      <c r="V37" s="63"/>
      <c r="W37" s="67"/>
    </row>
    <row r="38" spans="1:23" s="38" customFormat="1" ht="15" hidden="1" thickBot="1" x14ac:dyDescent="0.4">
      <c r="A38" s="122"/>
    </row>
    <row r="39" spans="1:23" ht="15" hidden="1" thickBot="1" x14ac:dyDescent="0.4">
      <c r="A39" s="125"/>
      <c r="B39" s="15"/>
      <c r="C39" s="16"/>
      <c r="D39" s="16"/>
      <c r="E39" s="16"/>
      <c r="F39" s="16"/>
      <c r="G39" s="16"/>
      <c r="H39" s="16"/>
      <c r="I39" s="16"/>
      <c r="J39" s="16"/>
      <c r="K39" s="16"/>
      <c r="L39" s="17"/>
    </row>
    <row r="40" spans="1:23" ht="200.4" customHeight="1" thickBot="1" x14ac:dyDescent="0.4">
      <c r="A40" s="126" t="s">
        <v>307</v>
      </c>
      <c r="B40" s="33" t="s">
        <v>38</v>
      </c>
      <c r="C40" s="34"/>
      <c r="D40" s="34"/>
      <c r="E40" s="34"/>
      <c r="F40" s="34"/>
      <c r="G40" s="34"/>
      <c r="H40" s="34"/>
      <c r="I40" s="34"/>
      <c r="J40" s="34"/>
      <c r="K40" s="34"/>
      <c r="L40" s="34"/>
    </row>
    <row r="41" spans="1:23" ht="125.4" customHeight="1" thickBot="1" x14ac:dyDescent="0.5">
      <c r="A41" s="127" t="s">
        <v>307</v>
      </c>
      <c r="B41" s="35"/>
      <c r="C41" s="36"/>
      <c r="D41" s="36"/>
      <c r="E41" s="36"/>
      <c r="F41" s="36"/>
      <c r="G41" s="227" t="s">
        <v>258</v>
      </c>
      <c r="H41" s="228"/>
      <c r="I41" s="228"/>
      <c r="J41" s="228"/>
      <c r="K41" s="218" t="s">
        <v>316</v>
      </c>
      <c r="L41" s="219"/>
    </row>
    <row r="42" spans="1:23" ht="14.4" customHeight="1" thickBot="1" x14ac:dyDescent="0.4">
      <c r="A42" s="125" t="s">
        <v>307</v>
      </c>
      <c r="B42" s="15"/>
      <c r="C42" s="16"/>
      <c r="D42" s="16"/>
      <c r="E42" s="16"/>
      <c r="F42" s="16"/>
      <c r="G42" s="16"/>
      <c r="H42" s="16"/>
      <c r="I42" s="16"/>
      <c r="J42" s="220" t="s">
        <v>259</v>
      </c>
      <c r="K42" s="16"/>
      <c r="L42" s="17"/>
    </row>
    <row r="43" spans="1:23" ht="16.5" thickBot="1" x14ac:dyDescent="0.4">
      <c r="A43" s="125" t="s">
        <v>307</v>
      </c>
      <c r="B43" s="18"/>
      <c r="C43" s="7" t="s">
        <v>249</v>
      </c>
      <c r="D43" s="7"/>
      <c r="E43" s="9"/>
      <c r="F43" s="37" t="s">
        <v>302</v>
      </c>
      <c r="G43" s="9"/>
      <c r="H43" s="9"/>
      <c r="I43" s="9"/>
      <c r="J43" s="221"/>
      <c r="K43" s="9"/>
      <c r="L43" s="20"/>
    </row>
    <row r="44" spans="1:23" ht="15" thickBot="1" x14ac:dyDescent="0.4">
      <c r="A44" s="125" t="s">
        <v>307</v>
      </c>
      <c r="B44" s="18"/>
      <c r="C44" s="9"/>
      <c r="D44" s="9"/>
      <c r="E44" s="9"/>
      <c r="F44" s="9"/>
      <c r="G44" s="9"/>
      <c r="H44" s="9"/>
      <c r="I44" s="9"/>
      <c r="J44" s="221"/>
      <c r="K44" s="9"/>
      <c r="L44" s="20"/>
    </row>
    <row r="45" spans="1:23" ht="16.5" thickBot="1" x14ac:dyDescent="0.4">
      <c r="A45" s="125" t="s">
        <v>307</v>
      </c>
      <c r="B45" s="18"/>
      <c r="C45" s="7" t="s">
        <v>248</v>
      </c>
      <c r="D45" s="7"/>
      <c r="E45" s="9"/>
      <c r="F45" s="11" t="e">
        <f>F43*3.78541</f>
        <v>#VALUE!</v>
      </c>
      <c r="G45" s="6"/>
      <c r="H45" s="9"/>
      <c r="I45" s="9"/>
      <c r="J45" s="221"/>
      <c r="K45" s="9"/>
      <c r="L45" s="20"/>
    </row>
    <row r="46" spans="1:23" ht="7.25" customHeight="1" thickBot="1" x14ac:dyDescent="0.4">
      <c r="A46" s="125" t="s">
        <v>307</v>
      </c>
      <c r="B46" s="22"/>
      <c r="C46" s="23"/>
      <c r="D46" s="23"/>
      <c r="E46" s="23"/>
      <c r="F46" s="23"/>
      <c r="G46" s="23"/>
      <c r="H46" s="23"/>
      <c r="I46" s="23"/>
      <c r="J46" s="222"/>
      <c r="K46" s="23"/>
      <c r="L46" s="24"/>
    </row>
    <row r="47" spans="1:23" s="25" customFormat="1" ht="7.25" customHeight="1" thickBot="1" x14ac:dyDescent="0.4">
      <c r="A47" s="127" t="s">
        <v>307</v>
      </c>
    </row>
    <row r="48" spans="1:23" ht="15" thickBot="1" x14ac:dyDescent="0.4">
      <c r="A48" s="125" t="s">
        <v>307</v>
      </c>
      <c r="B48" s="15"/>
      <c r="C48" s="16"/>
      <c r="D48" s="16"/>
      <c r="E48" s="16"/>
      <c r="F48" s="16"/>
      <c r="G48" s="16"/>
      <c r="H48" s="16"/>
      <c r="I48" s="16"/>
      <c r="J48" s="16"/>
      <c r="K48" s="16"/>
      <c r="L48" s="17"/>
    </row>
    <row r="49" spans="1:15" ht="28.25" customHeight="1" thickBot="1" x14ac:dyDescent="0.5">
      <c r="A49" s="125" t="s">
        <v>307</v>
      </c>
      <c r="B49" s="18"/>
      <c r="C49" s="12" t="s">
        <v>58</v>
      </c>
      <c r="D49" s="13"/>
      <c r="E49" s="13"/>
      <c r="F49" s="13"/>
      <c r="G49" s="13"/>
      <c r="H49" s="13"/>
      <c r="I49" s="14"/>
      <c r="J49" s="10"/>
      <c r="K49" s="10"/>
      <c r="L49" s="26"/>
      <c r="M49" s="5"/>
    </row>
    <row r="50" spans="1:15" ht="15" thickBot="1" x14ac:dyDescent="0.4">
      <c r="A50" s="125" t="s">
        <v>307</v>
      </c>
      <c r="B50" s="18"/>
      <c r="C50" s="9"/>
      <c r="D50" s="9"/>
      <c r="E50" s="9"/>
      <c r="F50" s="9"/>
      <c r="G50" s="9"/>
      <c r="H50" s="9"/>
      <c r="I50" s="9"/>
      <c r="J50" s="9"/>
      <c r="K50" s="9"/>
      <c r="L50" s="20"/>
    </row>
    <row r="51" spans="1:15" ht="8.4" customHeight="1" thickBot="1" x14ac:dyDescent="0.4">
      <c r="A51" s="125" t="s">
        <v>307</v>
      </c>
      <c r="B51" s="18"/>
      <c r="C51" s="15"/>
      <c r="D51" s="16"/>
      <c r="E51" s="16"/>
      <c r="F51" s="16"/>
      <c r="G51" s="16"/>
      <c r="H51" s="16"/>
      <c r="I51" s="16"/>
      <c r="J51" s="16"/>
      <c r="K51" s="17"/>
      <c r="L51" s="20"/>
    </row>
    <row r="52" spans="1:15" ht="19" thickBot="1" x14ac:dyDescent="0.5">
      <c r="A52" s="125" t="s">
        <v>307</v>
      </c>
      <c r="B52" s="18"/>
      <c r="C52" s="18"/>
      <c r="D52" s="27" t="s">
        <v>40</v>
      </c>
      <c r="E52" s="9"/>
      <c r="F52" s="68" t="s">
        <v>302</v>
      </c>
      <c r="G52" s="9" t="s">
        <v>41</v>
      </c>
      <c r="H52" s="9"/>
      <c r="I52" s="9"/>
      <c r="J52" s="19" t="s">
        <v>19</v>
      </c>
      <c r="K52" s="20"/>
      <c r="L52" s="20"/>
    </row>
    <row r="53" spans="1:15" ht="109.75" customHeight="1" thickBot="1" x14ac:dyDescent="0.4">
      <c r="A53" s="125" t="s">
        <v>307</v>
      </c>
      <c r="B53" s="18"/>
      <c r="C53" s="18"/>
      <c r="D53" s="9"/>
      <c r="E53" s="9"/>
      <c r="F53" s="9"/>
      <c r="G53" s="9"/>
      <c r="H53" s="9"/>
      <c r="I53" s="9"/>
      <c r="J53" s="2" t="str">
        <f>IF(AND(F52&gt;=N54,F52&lt;=O54),M54,IF(AND(F52&gt;=N55,F52&lt;=O55),M55,IF(AND(F52&gt;=N56,F52&lt;=O56),M56,IF(AND(F52&gt;=N57,F52&lt;=O57),M57,IF(AND(F52&gt;=N58,F52&lt;=O58),M58,IF(AND(F52&gt;=N59,F52&lt;=O59),M59,M60))))))</f>
        <v>Verify Data Entry</v>
      </c>
      <c r="K53" s="20"/>
      <c r="L53" s="20"/>
      <c r="N53" t="s">
        <v>3</v>
      </c>
      <c r="O53" t="s">
        <v>4</v>
      </c>
    </row>
    <row r="54" spans="1:15" ht="72.5" hidden="1" x14ac:dyDescent="0.35">
      <c r="A54" s="125"/>
      <c r="B54" s="18"/>
      <c r="C54" s="18"/>
      <c r="D54" s="9"/>
      <c r="E54" s="9"/>
      <c r="F54" s="9"/>
      <c r="G54" s="9"/>
      <c r="H54" s="9"/>
      <c r="I54" s="9"/>
      <c r="J54" s="1"/>
      <c r="K54" s="20"/>
      <c r="L54" s="20"/>
      <c r="M54" s="3" t="s">
        <v>42</v>
      </c>
      <c r="N54">
        <v>20</v>
      </c>
      <c r="O54">
        <v>25</v>
      </c>
    </row>
    <row r="55" spans="1:15" ht="72.5" hidden="1" x14ac:dyDescent="0.35">
      <c r="A55" s="125"/>
      <c r="B55" s="18"/>
      <c r="C55" s="18"/>
      <c r="D55" s="9"/>
      <c r="E55" s="9"/>
      <c r="F55" s="9"/>
      <c r="G55" s="9"/>
      <c r="H55" s="9"/>
      <c r="I55" s="9"/>
      <c r="J55" s="1"/>
      <c r="K55" s="20"/>
      <c r="L55" s="20"/>
      <c r="M55" s="3" t="s">
        <v>43</v>
      </c>
      <c r="N55">
        <v>25</v>
      </c>
      <c r="O55">
        <v>28</v>
      </c>
    </row>
    <row r="56" spans="1:15" ht="101.5" hidden="1" x14ac:dyDescent="0.35">
      <c r="A56" s="125"/>
      <c r="B56" s="18"/>
      <c r="C56" s="18"/>
      <c r="D56" s="9"/>
      <c r="E56" s="9"/>
      <c r="F56" s="9"/>
      <c r="G56" s="9"/>
      <c r="H56" s="9"/>
      <c r="I56" s="9"/>
      <c r="J56" s="1"/>
      <c r="K56" s="20"/>
      <c r="L56" s="20"/>
      <c r="M56" s="3" t="s">
        <v>44</v>
      </c>
      <c r="N56">
        <v>28</v>
      </c>
      <c r="O56">
        <v>32</v>
      </c>
    </row>
    <row r="57" spans="1:15" hidden="1" x14ac:dyDescent="0.35">
      <c r="A57" s="125"/>
      <c r="B57" s="18"/>
      <c r="C57" s="18"/>
      <c r="D57" s="9"/>
      <c r="E57" s="9"/>
      <c r="F57" s="9"/>
      <c r="G57" s="9"/>
      <c r="H57" s="9"/>
      <c r="I57" s="9"/>
      <c r="J57" s="1"/>
      <c r="K57" s="20"/>
      <c r="L57" s="20"/>
      <c r="M57" s="3" t="s">
        <v>45</v>
      </c>
      <c r="N57">
        <v>32</v>
      </c>
      <c r="O57">
        <v>35</v>
      </c>
    </row>
    <row r="58" spans="1:15" ht="101.5" hidden="1" x14ac:dyDescent="0.35">
      <c r="A58" s="125"/>
      <c r="B58" s="18"/>
      <c r="C58" s="18"/>
      <c r="D58" s="9"/>
      <c r="E58" s="9"/>
      <c r="F58" s="9"/>
      <c r="G58" s="9"/>
      <c r="H58" s="9"/>
      <c r="I58" s="9"/>
      <c r="J58" s="1"/>
      <c r="K58" s="20"/>
      <c r="L58" s="20"/>
      <c r="M58" s="3" t="s">
        <v>46</v>
      </c>
      <c r="N58">
        <v>35</v>
      </c>
      <c r="O58">
        <v>38</v>
      </c>
    </row>
    <row r="59" spans="1:15" ht="101.5" hidden="1" x14ac:dyDescent="0.35">
      <c r="A59" s="125"/>
      <c r="B59" s="18"/>
      <c r="C59" s="18"/>
      <c r="D59" s="9"/>
      <c r="E59" s="9"/>
      <c r="F59" s="9"/>
      <c r="G59" s="9"/>
      <c r="H59" s="9"/>
      <c r="I59" s="9"/>
      <c r="J59" s="1"/>
      <c r="K59" s="20"/>
      <c r="L59" s="20"/>
      <c r="M59" s="3" t="s">
        <v>47</v>
      </c>
      <c r="N59">
        <v>38</v>
      </c>
      <c r="O59">
        <v>45</v>
      </c>
    </row>
    <row r="60" spans="1:15" hidden="1" x14ac:dyDescent="0.35">
      <c r="A60" s="125"/>
      <c r="B60" s="18"/>
      <c r="C60" s="18"/>
      <c r="D60" s="9"/>
      <c r="E60" s="9"/>
      <c r="F60" s="9"/>
      <c r="G60" s="9"/>
      <c r="H60" s="9"/>
      <c r="I60" s="9"/>
      <c r="J60" s="8"/>
      <c r="K60" s="20"/>
      <c r="L60" s="20"/>
      <c r="M60" t="s">
        <v>15</v>
      </c>
    </row>
    <row r="61" spans="1:15" x14ac:dyDescent="0.35">
      <c r="A61" s="125" t="s">
        <v>307</v>
      </c>
      <c r="B61" s="18"/>
      <c r="C61" s="18"/>
      <c r="D61" s="9"/>
      <c r="E61" s="9"/>
      <c r="F61" s="9"/>
      <c r="G61" s="9"/>
      <c r="H61" s="9"/>
      <c r="I61" s="9"/>
      <c r="J61" s="9"/>
      <c r="K61" s="20"/>
      <c r="L61" s="20"/>
    </row>
    <row r="62" spans="1:15" x14ac:dyDescent="0.35">
      <c r="A62" s="125" t="s">
        <v>307</v>
      </c>
      <c r="B62" s="18"/>
      <c r="C62" s="18"/>
      <c r="D62" s="19" t="str">
        <f>IF(AND(F52&gt;=0,F52&lt;=34),M63,IF(AND(F52&gt;=34,F52&lt;=45),M64,M65))</f>
        <v>Verify Data Entry</v>
      </c>
      <c r="E62" s="9"/>
      <c r="F62" s="9"/>
      <c r="G62" s="9"/>
      <c r="H62" s="9"/>
      <c r="I62" s="9"/>
      <c r="J62" s="9"/>
      <c r="K62" s="20"/>
      <c r="L62" s="20"/>
    </row>
    <row r="63" spans="1:15" ht="29" hidden="1" x14ac:dyDescent="0.35">
      <c r="A63" s="125"/>
      <c r="B63" s="18"/>
      <c r="C63" s="18"/>
      <c r="D63" s="21"/>
      <c r="E63" s="9"/>
      <c r="F63" s="6"/>
      <c r="G63" s="9"/>
      <c r="H63" s="9"/>
      <c r="I63" s="9"/>
      <c r="J63" s="9"/>
      <c r="K63" s="20"/>
      <c r="L63" s="20"/>
      <c r="M63" s="3" t="s">
        <v>48</v>
      </c>
    </row>
    <row r="64" spans="1:15" ht="29" hidden="1" x14ac:dyDescent="0.35">
      <c r="A64" s="125"/>
      <c r="B64" s="18"/>
      <c r="C64" s="18"/>
      <c r="D64" s="9"/>
      <c r="E64" s="9"/>
      <c r="F64" s="9"/>
      <c r="G64" s="9"/>
      <c r="H64" s="9"/>
      <c r="I64" s="9"/>
      <c r="J64" s="9"/>
      <c r="K64" s="20"/>
      <c r="L64" s="20"/>
      <c r="M64" s="3" t="s">
        <v>49</v>
      </c>
    </row>
    <row r="65" spans="1:23" hidden="1" x14ac:dyDescent="0.35">
      <c r="A65" s="125"/>
      <c r="B65" s="18"/>
      <c r="C65" s="18"/>
      <c r="D65" s="9"/>
      <c r="E65" s="9"/>
      <c r="F65" s="9"/>
      <c r="G65" s="9"/>
      <c r="H65" s="9"/>
      <c r="I65" s="9"/>
      <c r="J65" s="9"/>
      <c r="K65" s="20"/>
      <c r="L65" s="20"/>
      <c r="M65" s="3" t="s">
        <v>15</v>
      </c>
    </row>
    <row r="66" spans="1:23" hidden="1" x14ac:dyDescent="0.35">
      <c r="A66" s="125"/>
      <c r="B66" s="18"/>
      <c r="C66" s="18"/>
      <c r="D66" s="9"/>
      <c r="E66" s="9"/>
      <c r="F66" s="9"/>
      <c r="G66" s="9"/>
      <c r="H66" s="9"/>
      <c r="I66" s="9"/>
      <c r="J66" s="9"/>
      <c r="K66" s="20"/>
      <c r="L66" s="20"/>
      <c r="M66" s="3"/>
    </row>
    <row r="67" spans="1:23" hidden="1" x14ac:dyDescent="0.35">
      <c r="A67" s="128"/>
      <c r="B67" s="18"/>
      <c r="C67" s="18"/>
      <c r="D67" s="9"/>
      <c r="E67" s="9"/>
      <c r="F67" s="9"/>
      <c r="G67" s="9"/>
      <c r="H67" s="9"/>
      <c r="I67" s="9"/>
      <c r="J67" s="9"/>
      <c r="K67" s="20"/>
      <c r="L67" s="20"/>
    </row>
    <row r="68" spans="1:23" ht="15" thickBot="1" x14ac:dyDescent="0.4">
      <c r="A68" s="126" t="s">
        <v>307</v>
      </c>
      <c r="B68" s="18"/>
      <c r="C68" s="22"/>
      <c r="D68" s="23"/>
      <c r="E68" s="23"/>
      <c r="F68" s="23"/>
      <c r="G68" s="23"/>
      <c r="H68" s="23"/>
      <c r="I68" s="23"/>
      <c r="J68" s="23"/>
      <c r="K68" s="24"/>
      <c r="L68" s="20"/>
      <c r="N68" s="28"/>
      <c r="O68" s="28"/>
      <c r="P68" s="28"/>
      <c r="Q68" s="28"/>
      <c r="R68" s="28"/>
      <c r="S68" s="28"/>
      <c r="T68" s="28"/>
      <c r="W68" s="4"/>
    </row>
    <row r="69" spans="1:23" ht="15" thickBot="1" x14ac:dyDescent="0.4">
      <c r="A69" s="125" t="s">
        <v>307</v>
      </c>
      <c r="B69" s="18"/>
      <c r="C69" s="9"/>
      <c r="D69" s="9"/>
      <c r="E69" s="9"/>
      <c r="F69" s="9"/>
      <c r="G69" s="9"/>
      <c r="H69" s="9"/>
      <c r="I69" s="9"/>
      <c r="J69" s="9"/>
      <c r="K69" s="9"/>
      <c r="L69" s="20"/>
    </row>
    <row r="70" spans="1:23" ht="8.4" customHeight="1" thickBot="1" x14ac:dyDescent="0.4">
      <c r="A70" s="125" t="s">
        <v>307</v>
      </c>
      <c r="B70" s="18"/>
      <c r="C70" s="15"/>
      <c r="D70" s="16"/>
      <c r="E70" s="16"/>
      <c r="F70" s="16"/>
      <c r="G70" s="16"/>
      <c r="H70" s="16"/>
      <c r="I70" s="16"/>
      <c r="J70" s="16"/>
      <c r="K70" s="17"/>
      <c r="L70" s="20"/>
    </row>
    <row r="71" spans="1:23" ht="19" thickBot="1" x14ac:dyDescent="0.5">
      <c r="A71" s="125" t="s">
        <v>307</v>
      </c>
      <c r="B71" s="18"/>
      <c r="C71" s="18"/>
      <c r="D71" s="27" t="s">
        <v>50</v>
      </c>
      <c r="E71" s="9"/>
      <c r="F71" s="68" t="s">
        <v>302</v>
      </c>
      <c r="G71" s="9" t="s">
        <v>51</v>
      </c>
      <c r="H71" s="9"/>
      <c r="I71" s="9"/>
      <c r="J71" s="19" t="s">
        <v>19</v>
      </c>
      <c r="K71" s="20"/>
      <c r="L71" s="20"/>
    </row>
    <row r="72" spans="1:23" ht="109.75" customHeight="1" thickBot="1" x14ac:dyDescent="0.4">
      <c r="A72" s="125" t="s">
        <v>307</v>
      </c>
      <c r="B72" s="18"/>
      <c r="C72" s="18"/>
      <c r="D72" s="9"/>
      <c r="E72" s="9"/>
      <c r="F72" s="9"/>
      <c r="G72" s="9"/>
      <c r="H72" s="9"/>
      <c r="I72" s="9"/>
      <c r="J72" s="2" t="str">
        <f>IF(AND(F71&gt;=N73,F71&lt;=O73),M73,IF(AND(F71&gt;=N74,F71&lt;=O74),M74,IF(AND(F71&gt;=N75,F71&lt;=O75),M75,IF(AND(F71&gt;=N76,F71&lt;=O76),M76,IF(AND(F71&gt;=N77,F71&lt;=O77),M77,IF(AND(F71&gt;=N78,F71&lt;=O78),M78,M79))))))</f>
        <v>Verify Data Entry</v>
      </c>
      <c r="K72" s="20"/>
      <c r="L72" s="20"/>
      <c r="N72" t="s">
        <v>3</v>
      </c>
      <c r="O72" t="s">
        <v>4</v>
      </c>
    </row>
    <row r="73" spans="1:23" ht="116" hidden="1" x14ac:dyDescent="0.35">
      <c r="A73" s="125"/>
      <c r="B73" s="18"/>
      <c r="C73" s="18"/>
      <c r="D73" s="9"/>
      <c r="E73" s="9"/>
      <c r="F73" s="9"/>
      <c r="G73" s="9"/>
      <c r="H73" s="9"/>
      <c r="I73" s="9"/>
      <c r="J73" s="1"/>
      <c r="K73" s="20"/>
      <c r="L73" s="20"/>
      <c r="M73" s="3" t="s">
        <v>52</v>
      </c>
      <c r="N73">
        <v>4</v>
      </c>
      <c r="O73">
        <v>6.5</v>
      </c>
    </row>
    <row r="74" spans="1:23" ht="101.5" hidden="1" x14ac:dyDescent="0.35">
      <c r="A74" s="125"/>
      <c r="B74" s="18"/>
      <c r="C74" s="18"/>
      <c r="D74" s="9"/>
      <c r="E74" s="9"/>
      <c r="F74" s="9"/>
      <c r="G74" s="9"/>
      <c r="H74" s="9"/>
      <c r="I74" s="9"/>
      <c r="J74" s="1"/>
      <c r="K74" s="20"/>
      <c r="L74" s="20"/>
      <c r="M74" s="3" t="s">
        <v>53</v>
      </c>
      <c r="N74">
        <v>6.5</v>
      </c>
      <c r="O74">
        <v>7.2</v>
      </c>
    </row>
    <row r="75" spans="1:23" ht="87" hidden="1" x14ac:dyDescent="0.35">
      <c r="A75" s="125"/>
      <c r="B75" s="18"/>
      <c r="C75" s="18"/>
      <c r="D75" s="9"/>
      <c r="E75" s="9"/>
      <c r="F75" s="9"/>
      <c r="G75" s="9"/>
      <c r="H75" s="9"/>
      <c r="I75" s="9"/>
      <c r="J75" s="1"/>
      <c r="K75" s="20"/>
      <c r="L75" s="20"/>
      <c r="M75" s="3" t="s">
        <v>54</v>
      </c>
      <c r="N75">
        <v>7.2</v>
      </c>
      <c r="O75">
        <v>7.8</v>
      </c>
    </row>
    <row r="76" spans="1:23" hidden="1" x14ac:dyDescent="0.35">
      <c r="A76" s="125"/>
      <c r="B76" s="18"/>
      <c r="C76" s="18"/>
      <c r="D76" s="9"/>
      <c r="E76" s="9"/>
      <c r="F76" s="9"/>
      <c r="G76" s="9"/>
      <c r="H76" s="9"/>
      <c r="I76" s="9"/>
      <c r="J76" s="1"/>
      <c r="K76" s="20"/>
      <c r="L76" s="20"/>
      <c r="M76" s="3" t="s">
        <v>55</v>
      </c>
      <c r="N76">
        <v>7.8</v>
      </c>
      <c r="O76">
        <v>8.5</v>
      </c>
    </row>
    <row r="77" spans="1:23" ht="101.5" hidden="1" x14ac:dyDescent="0.35">
      <c r="A77" s="125"/>
      <c r="B77" s="18"/>
      <c r="C77" s="18"/>
      <c r="D77" s="9"/>
      <c r="E77" s="9"/>
      <c r="F77" s="9"/>
      <c r="G77" s="9"/>
      <c r="H77" s="9"/>
      <c r="I77" s="9"/>
      <c r="J77" s="1"/>
      <c r="K77" s="20"/>
      <c r="L77" s="20"/>
      <c r="M77" s="3" t="s">
        <v>56</v>
      </c>
      <c r="N77">
        <v>8.5</v>
      </c>
      <c r="O77">
        <v>11</v>
      </c>
    </row>
    <row r="78" spans="1:23" ht="101.5" hidden="1" x14ac:dyDescent="0.35">
      <c r="A78" s="125"/>
      <c r="B78" s="18"/>
      <c r="C78" s="18"/>
      <c r="D78" s="9"/>
      <c r="E78" s="9"/>
      <c r="F78" s="9"/>
      <c r="G78" s="9"/>
      <c r="H78" s="9"/>
      <c r="I78" s="9"/>
      <c r="J78" s="1"/>
      <c r="K78" s="20"/>
      <c r="L78" s="20"/>
      <c r="M78" s="3" t="s">
        <v>57</v>
      </c>
      <c r="N78">
        <v>11</v>
      </c>
      <c r="O78">
        <v>14</v>
      </c>
    </row>
    <row r="79" spans="1:23" hidden="1" x14ac:dyDescent="0.35">
      <c r="A79" s="125"/>
      <c r="B79" s="18"/>
      <c r="C79" s="18"/>
      <c r="D79" s="9"/>
      <c r="E79" s="9"/>
      <c r="F79" s="9"/>
      <c r="G79" s="9"/>
      <c r="H79" s="9"/>
      <c r="I79" s="9"/>
      <c r="J79" s="8"/>
      <c r="K79" s="20"/>
      <c r="L79" s="20"/>
      <c r="M79" t="s">
        <v>15</v>
      </c>
    </row>
    <row r="80" spans="1:23" hidden="1" x14ac:dyDescent="0.35">
      <c r="A80" s="125"/>
      <c r="B80" s="18"/>
      <c r="C80" s="18"/>
      <c r="D80" s="9"/>
      <c r="E80" s="9"/>
      <c r="F80" s="9"/>
      <c r="G80" s="9"/>
      <c r="H80" s="9"/>
      <c r="I80" s="9"/>
      <c r="J80" s="9"/>
      <c r="K80" s="20"/>
      <c r="L80" s="20"/>
    </row>
    <row r="81" spans="1:23" hidden="1" x14ac:dyDescent="0.35">
      <c r="A81" s="125"/>
      <c r="B81" s="18"/>
      <c r="C81" s="18"/>
      <c r="D81" s="9"/>
      <c r="E81" s="9"/>
      <c r="F81" s="9"/>
      <c r="G81" s="9"/>
      <c r="H81" s="9"/>
      <c r="I81" s="9"/>
      <c r="J81" s="9"/>
      <c r="K81" s="20"/>
      <c r="L81" s="20"/>
      <c r="M81" s="3"/>
    </row>
    <row r="82" spans="1:23" hidden="1" x14ac:dyDescent="0.35">
      <c r="A82" s="125"/>
      <c r="B82" s="18"/>
      <c r="C82" s="18"/>
      <c r="D82" s="9"/>
      <c r="E82" s="9"/>
      <c r="F82" s="9"/>
      <c r="G82" s="9"/>
      <c r="H82" s="9"/>
      <c r="I82" s="9"/>
      <c r="J82" s="9"/>
      <c r="K82" s="20"/>
      <c r="L82" s="20"/>
      <c r="M82" s="3"/>
    </row>
    <row r="83" spans="1:23" hidden="1" x14ac:dyDescent="0.35">
      <c r="A83" s="128"/>
      <c r="B83" s="18"/>
      <c r="C83" s="18"/>
      <c r="D83" s="9"/>
      <c r="E83" s="9"/>
      <c r="F83" s="9"/>
      <c r="G83" s="9"/>
      <c r="H83" s="9"/>
      <c r="I83" s="9"/>
      <c r="J83" s="9"/>
      <c r="K83" s="20"/>
      <c r="L83" s="20"/>
    </row>
    <row r="84" spans="1:23" ht="15" thickBot="1" x14ac:dyDescent="0.4">
      <c r="A84" s="126" t="s">
        <v>307</v>
      </c>
      <c r="B84" s="18"/>
      <c r="C84" s="22"/>
      <c r="D84" s="23"/>
      <c r="E84" s="23"/>
      <c r="F84" s="23"/>
      <c r="G84" s="23"/>
      <c r="H84" s="23"/>
      <c r="I84" s="23"/>
      <c r="J84" s="23"/>
      <c r="K84" s="24"/>
      <c r="L84" s="20"/>
      <c r="N84" s="28"/>
      <c r="O84" s="28"/>
      <c r="P84" s="28"/>
      <c r="Q84" s="28"/>
      <c r="R84" s="28"/>
      <c r="S84" s="28"/>
      <c r="T84" s="28"/>
      <c r="W84" s="4"/>
    </row>
    <row r="85" spans="1:23" ht="15" thickBot="1" x14ac:dyDescent="0.4">
      <c r="A85" s="126" t="s">
        <v>307</v>
      </c>
      <c r="B85" s="22"/>
      <c r="C85" s="23"/>
      <c r="D85" s="23"/>
      <c r="E85" s="23"/>
      <c r="F85" s="23"/>
      <c r="G85" s="23"/>
      <c r="H85" s="23"/>
      <c r="I85" s="23"/>
      <c r="J85" s="23"/>
      <c r="K85" s="23"/>
      <c r="L85" s="24"/>
    </row>
    <row r="86" spans="1:23" s="25" customFormat="1" ht="7.25" customHeight="1" thickBot="1" x14ac:dyDescent="0.4">
      <c r="A86" s="127" t="s">
        <v>307</v>
      </c>
    </row>
    <row r="87" spans="1:23" ht="15" thickBot="1" x14ac:dyDescent="0.4">
      <c r="A87" s="125" t="s">
        <v>307</v>
      </c>
      <c r="B87" s="15"/>
      <c r="C87" s="16"/>
      <c r="D87" s="16"/>
      <c r="E87" s="16"/>
      <c r="F87" s="16"/>
      <c r="G87" s="16"/>
      <c r="H87" s="16"/>
      <c r="I87" s="16"/>
      <c r="J87" s="16"/>
      <c r="K87" s="16"/>
      <c r="L87" s="17"/>
    </row>
    <row r="88" spans="1:23" ht="28.25" customHeight="1" thickBot="1" x14ac:dyDescent="0.5">
      <c r="A88" s="125" t="s">
        <v>307</v>
      </c>
      <c r="B88" s="18"/>
      <c r="C88" s="12" t="s">
        <v>37</v>
      </c>
      <c r="D88" s="13"/>
      <c r="E88" s="13"/>
      <c r="F88" s="13"/>
      <c r="G88" s="13"/>
      <c r="H88" s="13"/>
      <c r="I88" s="14"/>
      <c r="J88" s="10"/>
      <c r="K88" s="10"/>
      <c r="L88" s="26"/>
      <c r="M88" s="5"/>
    </row>
    <row r="89" spans="1:23" ht="15" thickBot="1" x14ac:dyDescent="0.4">
      <c r="A89" s="125" t="s">
        <v>307</v>
      </c>
      <c r="B89" s="18"/>
      <c r="C89" s="9"/>
      <c r="D89" s="9"/>
      <c r="E89" s="9"/>
      <c r="F89" s="9"/>
      <c r="G89" s="9"/>
      <c r="H89" s="9"/>
      <c r="I89" s="9"/>
      <c r="J89" s="9"/>
      <c r="K89" s="9"/>
      <c r="L89" s="20"/>
    </row>
    <row r="90" spans="1:23" ht="8.4" customHeight="1" thickBot="1" x14ac:dyDescent="0.4">
      <c r="A90" s="125" t="s">
        <v>307</v>
      </c>
      <c r="B90" s="18"/>
      <c r="C90" s="15"/>
      <c r="D90" s="16"/>
      <c r="E90" s="16"/>
      <c r="F90" s="16"/>
      <c r="G90" s="16"/>
      <c r="H90" s="16"/>
      <c r="I90" s="16"/>
      <c r="J90" s="16"/>
      <c r="K90" s="17"/>
      <c r="L90" s="20"/>
    </row>
    <row r="91" spans="1:23" ht="19" thickBot="1" x14ac:dyDescent="0.5">
      <c r="A91" s="125" t="s">
        <v>307</v>
      </c>
      <c r="B91" s="18"/>
      <c r="C91" s="18"/>
      <c r="D91" s="27" t="s">
        <v>20</v>
      </c>
      <c r="E91" s="9"/>
      <c r="F91" s="68" t="s">
        <v>302</v>
      </c>
      <c r="G91" s="9" t="s">
        <v>13</v>
      </c>
      <c r="H91" s="9"/>
      <c r="I91" s="9"/>
      <c r="J91" s="19" t="s">
        <v>19</v>
      </c>
      <c r="K91" s="20"/>
      <c r="L91" s="20"/>
    </row>
    <row r="92" spans="1:23" ht="109.75" customHeight="1" thickBot="1" x14ac:dyDescent="0.4">
      <c r="A92" s="125" t="s">
        <v>307</v>
      </c>
      <c r="B92" s="18"/>
      <c r="C92" s="18"/>
      <c r="D92" s="9"/>
      <c r="E92" s="9"/>
      <c r="F92" s="9"/>
      <c r="G92" s="9"/>
      <c r="H92" s="9"/>
      <c r="I92" s="9"/>
      <c r="J92" s="2" t="str">
        <f>IF(AND(F91&gt;=N93,F91&lt;=O93),M93,IF(AND(F91&gt;=N94,F91&lt;=O94),M94,IF(AND(F91&gt;=N95,F91&lt;=O95),M95,IF(AND(F91&gt;=N96,F91&lt;=O96),M96,IF(AND(F91&gt;=N97,F91&lt;=O97),M97,IF(AND(F91&gt;=N98,F91&lt;=O98),M98,M99))))))</f>
        <v>Verify Data Entry</v>
      </c>
      <c r="K92" s="20"/>
      <c r="L92" s="20"/>
      <c r="N92" t="s">
        <v>3</v>
      </c>
      <c r="O92" t="s">
        <v>4</v>
      </c>
    </row>
    <row r="93" spans="1:23" ht="72.5" hidden="1" x14ac:dyDescent="0.35">
      <c r="A93" s="125"/>
      <c r="B93" s="18"/>
      <c r="C93" s="18"/>
      <c r="D93" s="9"/>
      <c r="E93" s="9"/>
      <c r="F93" s="9"/>
      <c r="G93" s="9"/>
      <c r="H93" s="9"/>
      <c r="I93" s="9"/>
      <c r="J93" s="1"/>
      <c r="K93" s="20"/>
      <c r="L93" s="20"/>
      <c r="M93" s="3" t="s">
        <v>177</v>
      </c>
      <c r="N93">
        <v>800</v>
      </c>
      <c r="O93">
        <v>1000</v>
      </c>
    </row>
    <row r="94" spans="1:23" ht="72.5" hidden="1" x14ac:dyDescent="0.35">
      <c r="A94" s="125"/>
      <c r="B94" s="18"/>
      <c r="C94" s="18"/>
      <c r="D94" s="9"/>
      <c r="E94" s="9"/>
      <c r="F94" s="9"/>
      <c r="G94" s="9"/>
      <c r="H94" s="9"/>
      <c r="I94" s="9"/>
      <c r="J94" s="1"/>
      <c r="K94" s="20"/>
      <c r="L94" s="20"/>
      <c r="M94" s="3" t="s">
        <v>178</v>
      </c>
      <c r="N94">
        <v>1000</v>
      </c>
      <c r="O94">
        <v>1250</v>
      </c>
    </row>
    <row r="95" spans="1:23" ht="87" hidden="1" x14ac:dyDescent="0.35">
      <c r="A95" s="125"/>
      <c r="B95" s="18"/>
      <c r="C95" s="18"/>
      <c r="D95" s="9"/>
      <c r="E95" s="9"/>
      <c r="F95" s="9"/>
      <c r="G95" s="9"/>
      <c r="H95" s="9"/>
      <c r="I95" s="9"/>
      <c r="J95" s="1"/>
      <c r="K95" s="20"/>
      <c r="L95" s="20"/>
      <c r="M95" s="3" t="s">
        <v>179</v>
      </c>
      <c r="N95">
        <v>1250</v>
      </c>
      <c r="O95">
        <v>1300</v>
      </c>
    </row>
    <row r="96" spans="1:23" hidden="1" x14ac:dyDescent="0.35">
      <c r="A96" s="125"/>
      <c r="B96" s="18"/>
      <c r="C96" s="18"/>
      <c r="D96" s="9"/>
      <c r="E96" s="9"/>
      <c r="F96" s="9"/>
      <c r="G96" s="9"/>
      <c r="H96" s="9"/>
      <c r="I96" s="9"/>
      <c r="J96" s="1"/>
      <c r="K96" s="20"/>
      <c r="L96" s="20"/>
      <c r="M96" s="3" t="s">
        <v>21</v>
      </c>
      <c r="N96">
        <v>1300</v>
      </c>
      <c r="O96">
        <v>1400</v>
      </c>
    </row>
    <row r="97" spans="1:23" ht="72.5" hidden="1" x14ac:dyDescent="0.35">
      <c r="A97" s="125"/>
      <c r="B97" s="18"/>
      <c r="C97" s="18"/>
      <c r="D97" s="9"/>
      <c r="E97" s="9"/>
      <c r="F97" s="9"/>
      <c r="G97" s="9"/>
      <c r="H97" s="9"/>
      <c r="I97" s="9"/>
      <c r="J97" s="1"/>
      <c r="K97" s="20"/>
      <c r="L97" s="20"/>
      <c r="M97" s="3" t="s">
        <v>22</v>
      </c>
      <c r="N97">
        <v>1400</v>
      </c>
      <c r="O97">
        <v>1600</v>
      </c>
    </row>
    <row r="98" spans="1:23" ht="101.5" hidden="1" x14ac:dyDescent="0.35">
      <c r="A98" s="125"/>
      <c r="B98" s="18"/>
      <c r="C98" s="18"/>
      <c r="D98" s="9"/>
      <c r="E98" s="9"/>
      <c r="F98" s="9"/>
      <c r="G98" s="9"/>
      <c r="H98" s="9"/>
      <c r="I98" s="9"/>
      <c r="J98" s="1"/>
      <c r="K98" s="20"/>
      <c r="L98" s="20"/>
      <c r="M98" s="3" t="s">
        <v>180</v>
      </c>
      <c r="N98">
        <v>1600</v>
      </c>
      <c r="O98">
        <v>2000</v>
      </c>
    </row>
    <row r="99" spans="1:23" hidden="1" x14ac:dyDescent="0.35">
      <c r="A99" s="125"/>
      <c r="B99" s="18"/>
      <c r="C99" s="18"/>
      <c r="D99" s="9"/>
      <c r="E99" s="9"/>
      <c r="F99" s="9"/>
      <c r="G99" s="9"/>
      <c r="H99" s="9"/>
      <c r="I99" s="9"/>
      <c r="J99" s="8"/>
      <c r="K99" s="20"/>
      <c r="L99" s="20"/>
      <c r="M99" t="s">
        <v>15</v>
      </c>
    </row>
    <row r="100" spans="1:23" x14ac:dyDescent="0.35">
      <c r="A100" s="125" t="s">
        <v>307</v>
      </c>
      <c r="B100" s="18"/>
      <c r="C100" s="18"/>
      <c r="D100" s="9"/>
      <c r="E100" s="9"/>
      <c r="F100" s="9"/>
      <c r="G100" s="9"/>
      <c r="H100" s="9"/>
      <c r="I100" s="9"/>
      <c r="J100" s="9"/>
      <c r="K100" s="20"/>
      <c r="L100" s="20"/>
    </row>
    <row r="101" spans="1:23" x14ac:dyDescent="0.35">
      <c r="A101" s="125" t="s">
        <v>307</v>
      </c>
      <c r="B101" s="18"/>
      <c r="C101" s="18"/>
      <c r="D101" s="19" t="str">
        <f>IF(AND(F91&gt;=800,F91&lt;=1350),M102,IF(AND(F91&gt;=1350,F91&lt;=2000),M103,M104))</f>
        <v>Verify Data Entry</v>
      </c>
      <c r="E101" s="9"/>
      <c r="F101" s="9"/>
      <c r="G101" s="9"/>
      <c r="H101" s="9"/>
      <c r="I101" s="9"/>
      <c r="J101" s="9"/>
      <c r="K101" s="20"/>
      <c r="L101" s="20"/>
    </row>
    <row r="102" spans="1:23" ht="15" customHeight="1" x14ac:dyDescent="0.35">
      <c r="A102" s="125" t="s">
        <v>307</v>
      </c>
      <c r="B102" s="18"/>
      <c r="C102" s="18"/>
      <c r="D102" s="21">
        <f>IF(AND(D101=M102),W107,0)</f>
        <v>0</v>
      </c>
      <c r="E102" s="9" t="s">
        <v>133</v>
      </c>
      <c r="F102" s="6" t="s">
        <v>24</v>
      </c>
      <c r="G102" s="9">
        <f>IF(AND(D101=M102),V107,0)</f>
        <v>0</v>
      </c>
      <c r="H102" s="9" t="s">
        <v>26</v>
      </c>
      <c r="I102" s="9"/>
      <c r="J102" s="9"/>
      <c r="K102" s="20"/>
      <c r="L102" s="20"/>
      <c r="M102" s="3" t="s">
        <v>64</v>
      </c>
    </row>
    <row r="103" spans="1:23" hidden="1" x14ac:dyDescent="0.35">
      <c r="A103" s="125"/>
      <c r="B103" s="18"/>
      <c r="C103" s="18"/>
      <c r="D103" s="9"/>
      <c r="E103" s="9"/>
      <c r="F103" s="9"/>
      <c r="G103" s="9"/>
      <c r="H103" s="9"/>
      <c r="I103" s="9"/>
      <c r="J103" s="9"/>
      <c r="K103" s="20"/>
      <c r="L103" s="20"/>
      <c r="M103" s="3" t="s">
        <v>25</v>
      </c>
    </row>
    <row r="104" spans="1:23" hidden="1" x14ac:dyDescent="0.35">
      <c r="A104" s="125"/>
      <c r="B104" s="18"/>
      <c r="C104" s="18"/>
      <c r="D104" s="9"/>
      <c r="E104" s="9"/>
      <c r="F104" s="9"/>
      <c r="G104" s="9"/>
      <c r="H104" s="9"/>
      <c r="I104" s="9"/>
      <c r="J104" s="9"/>
      <c r="K104" s="20"/>
      <c r="L104" s="20"/>
      <c r="M104" s="3" t="s">
        <v>15</v>
      </c>
    </row>
    <row r="105" spans="1:23" hidden="1" x14ac:dyDescent="0.35">
      <c r="A105" s="125"/>
      <c r="B105" s="18"/>
      <c r="C105" s="18"/>
      <c r="D105" s="9"/>
      <c r="E105" s="9"/>
      <c r="F105" s="9"/>
      <c r="G105" s="9"/>
      <c r="H105" s="9"/>
      <c r="I105" s="9"/>
      <c r="J105" s="9"/>
      <c r="K105" s="20"/>
      <c r="L105" s="20"/>
      <c r="M105" s="3"/>
    </row>
    <row r="106" spans="1:23" hidden="1" x14ac:dyDescent="0.35">
      <c r="A106" s="128"/>
      <c r="B106" s="18"/>
      <c r="C106" s="18"/>
      <c r="D106" s="9"/>
      <c r="E106" s="9"/>
      <c r="F106" s="9"/>
      <c r="G106" s="9"/>
      <c r="H106" s="9"/>
      <c r="I106" s="9"/>
      <c r="J106" s="9"/>
      <c r="K106" s="20"/>
      <c r="L106" s="20"/>
      <c r="N106" s="31" t="s">
        <v>27</v>
      </c>
      <c r="O106" s="31" t="s">
        <v>28</v>
      </c>
      <c r="P106" s="31" t="s">
        <v>29</v>
      </c>
      <c r="Q106" s="31" t="s">
        <v>30</v>
      </c>
      <c r="R106" s="31" t="s">
        <v>31</v>
      </c>
      <c r="S106" s="31"/>
      <c r="T106" s="31" t="s">
        <v>32</v>
      </c>
      <c r="U106" s="31" t="s">
        <v>33</v>
      </c>
      <c r="V106" s="31" t="s">
        <v>34</v>
      </c>
      <c r="W106" s="31" t="s">
        <v>35</v>
      </c>
    </row>
    <row r="107" spans="1:23" ht="15" thickBot="1" x14ac:dyDescent="0.4">
      <c r="A107" s="126" t="s">
        <v>307</v>
      </c>
      <c r="B107" s="18"/>
      <c r="C107" s="22"/>
      <c r="D107" s="23"/>
      <c r="E107" s="23"/>
      <c r="F107" s="23"/>
      <c r="G107" s="23"/>
      <c r="H107" s="23"/>
      <c r="I107" s="23"/>
      <c r="J107" s="23"/>
      <c r="K107" s="24"/>
      <c r="L107" s="20"/>
      <c r="N107" s="31">
        <v>44160</v>
      </c>
      <c r="O107" s="31" t="str">
        <f>F91</f>
        <v>Enter Data</v>
      </c>
      <c r="P107" s="31">
        <v>1350</v>
      </c>
      <c r="Q107" s="31" t="e">
        <f>P107-O107</f>
        <v>#VALUE!</v>
      </c>
      <c r="R107" s="31" t="e">
        <f>Q107*$F$45/N107*1000</f>
        <v>#VALUE!</v>
      </c>
      <c r="S107" s="31"/>
      <c r="T107" s="31">
        <v>30</v>
      </c>
      <c r="U107" s="31" t="e">
        <f>Q107/T107</f>
        <v>#VALUE!</v>
      </c>
      <c r="V107" s="31" t="e">
        <f>ROUNDUP(U107,0)</f>
        <v>#VALUE!</v>
      </c>
      <c r="W107" s="32" t="e">
        <f>R107/V107</f>
        <v>#VALUE!</v>
      </c>
    </row>
    <row r="108" spans="1:23" ht="15" thickBot="1" x14ac:dyDescent="0.4">
      <c r="A108" s="125" t="s">
        <v>307</v>
      </c>
      <c r="B108" s="18"/>
      <c r="C108" s="9"/>
      <c r="D108" s="9"/>
      <c r="E108" s="9"/>
      <c r="F108" s="9"/>
      <c r="G108" s="9"/>
      <c r="H108" s="9"/>
      <c r="I108" s="9"/>
      <c r="J108" s="9"/>
      <c r="K108" s="9"/>
      <c r="L108" s="20"/>
    </row>
    <row r="109" spans="1:23" ht="8.4" customHeight="1" thickBot="1" x14ac:dyDescent="0.4">
      <c r="A109" s="125" t="s">
        <v>307</v>
      </c>
      <c r="B109" s="18"/>
      <c r="C109" s="15"/>
      <c r="D109" s="16"/>
      <c r="E109" s="16"/>
      <c r="F109" s="16"/>
      <c r="G109" s="16"/>
      <c r="H109" s="16"/>
      <c r="I109" s="16"/>
      <c r="J109" s="16"/>
      <c r="K109" s="17"/>
      <c r="L109" s="20"/>
    </row>
    <row r="110" spans="1:23" ht="19" thickBot="1" x14ac:dyDescent="0.5">
      <c r="A110" s="125" t="s">
        <v>307</v>
      </c>
      <c r="B110" s="18"/>
      <c r="C110" s="18"/>
      <c r="D110" s="27" t="s">
        <v>59</v>
      </c>
      <c r="E110" s="9"/>
      <c r="F110" s="68" t="s">
        <v>302</v>
      </c>
      <c r="G110" s="9" t="s">
        <v>13</v>
      </c>
      <c r="H110" s="9"/>
      <c r="I110" s="9"/>
      <c r="J110" s="19" t="s">
        <v>19</v>
      </c>
      <c r="K110" s="20"/>
      <c r="L110" s="20"/>
    </row>
    <row r="111" spans="1:23" ht="109.75" customHeight="1" thickBot="1" x14ac:dyDescent="0.4">
      <c r="A111" s="125" t="s">
        <v>307</v>
      </c>
      <c r="B111" s="18"/>
      <c r="C111" s="18"/>
      <c r="D111" s="9"/>
      <c r="E111" s="9"/>
      <c r="F111" s="9"/>
      <c r="G111" s="9"/>
      <c r="H111" s="9"/>
      <c r="I111" s="9"/>
      <c r="J111" s="2" t="str">
        <f>IF(AND(F110&gt;=N112,F110&lt;=O112),M112,IF(AND(F110&gt;=N113,F110&lt;=O113),M113,IF(AND(F110&gt;=N114,F110&lt;=O114),M114,IF(AND(F110&gt;=N115,F110&lt;=O115),M115,IF(AND(F110&gt;=N116,F110&lt;=O116),M116,IF(AND(F110&gt;=N117,F110&lt;=O117),M117,M118))))))</f>
        <v>Verify Data Entry</v>
      </c>
      <c r="K111" s="20"/>
      <c r="L111" s="20"/>
      <c r="N111" t="s">
        <v>3</v>
      </c>
      <c r="O111" t="s">
        <v>4</v>
      </c>
    </row>
    <row r="112" spans="1:23" ht="29" hidden="1" x14ac:dyDescent="0.35">
      <c r="A112" s="125"/>
      <c r="B112" s="18"/>
      <c r="C112" s="18"/>
      <c r="D112" s="9"/>
      <c r="E112" s="9"/>
      <c r="F112" s="9"/>
      <c r="G112" s="9"/>
      <c r="H112" s="9"/>
      <c r="I112" s="9"/>
      <c r="J112" s="1"/>
      <c r="K112" s="20"/>
      <c r="L112" s="20"/>
      <c r="M112" s="3" t="s">
        <v>181</v>
      </c>
      <c r="N112">
        <v>300</v>
      </c>
      <c r="O112">
        <v>500</v>
      </c>
    </row>
    <row r="113" spans="1:23" ht="29" hidden="1" x14ac:dyDescent="0.35">
      <c r="A113" s="125"/>
      <c r="B113" s="18"/>
      <c r="C113" s="18"/>
      <c r="D113" s="9"/>
      <c r="E113" s="9"/>
      <c r="F113" s="9"/>
      <c r="G113" s="9"/>
      <c r="H113" s="9"/>
      <c r="I113" s="9"/>
      <c r="J113" s="1"/>
      <c r="K113" s="20"/>
      <c r="L113" s="20"/>
      <c r="M113" s="3" t="s">
        <v>181</v>
      </c>
      <c r="N113">
        <v>500</v>
      </c>
      <c r="O113">
        <v>700</v>
      </c>
    </row>
    <row r="114" spans="1:23" hidden="1" x14ac:dyDescent="0.35">
      <c r="A114" s="125"/>
      <c r="B114" s="18"/>
      <c r="C114" s="18"/>
      <c r="D114" s="9"/>
      <c r="E114" s="9"/>
      <c r="F114" s="9"/>
      <c r="G114" s="9"/>
      <c r="H114" s="9"/>
      <c r="I114" s="9"/>
      <c r="J114" s="1"/>
      <c r="K114" s="20"/>
      <c r="L114" s="20"/>
      <c r="M114" s="3" t="s">
        <v>60</v>
      </c>
      <c r="N114">
        <v>700</v>
      </c>
      <c r="O114">
        <v>1100</v>
      </c>
    </row>
    <row r="115" spans="1:23" ht="116" hidden="1" x14ac:dyDescent="0.35">
      <c r="A115" s="125"/>
      <c r="B115" s="18"/>
      <c r="C115" s="18"/>
      <c r="D115" s="9"/>
      <c r="E115" s="9"/>
      <c r="F115" s="9"/>
      <c r="G115" s="9"/>
      <c r="H115" s="9"/>
      <c r="I115" s="9"/>
      <c r="J115" s="1"/>
      <c r="K115" s="20"/>
      <c r="L115" s="20"/>
      <c r="M115" s="3" t="s">
        <v>182</v>
      </c>
      <c r="N115">
        <v>1100</v>
      </c>
      <c r="O115">
        <v>1600</v>
      </c>
    </row>
    <row r="116" spans="1:23" ht="101.5" hidden="1" x14ac:dyDescent="0.35">
      <c r="A116" s="125"/>
      <c r="B116" s="18"/>
      <c r="C116" s="18"/>
      <c r="D116" s="9"/>
      <c r="E116" s="9"/>
      <c r="F116" s="9"/>
      <c r="G116" s="9"/>
      <c r="H116" s="9"/>
      <c r="I116" s="9"/>
      <c r="J116" s="1"/>
      <c r="K116" s="20"/>
      <c r="L116" s="20"/>
      <c r="M116" s="3" t="s">
        <v>183</v>
      </c>
      <c r="N116">
        <v>1600</v>
      </c>
      <c r="O116">
        <v>1700</v>
      </c>
    </row>
    <row r="117" spans="1:23" ht="101.5" hidden="1" x14ac:dyDescent="0.35">
      <c r="A117" s="125"/>
      <c r="B117" s="18"/>
      <c r="C117" s="18"/>
      <c r="D117" s="9"/>
      <c r="E117" s="9"/>
      <c r="F117" s="9"/>
      <c r="G117" s="9"/>
      <c r="H117" s="9"/>
      <c r="I117" s="9"/>
      <c r="J117" s="1"/>
      <c r="K117" s="20"/>
      <c r="L117" s="20"/>
      <c r="M117" s="3" t="s">
        <v>184</v>
      </c>
      <c r="N117">
        <v>1700</v>
      </c>
      <c r="O117">
        <v>2000</v>
      </c>
    </row>
    <row r="118" spans="1:23" hidden="1" x14ac:dyDescent="0.35">
      <c r="A118" s="125"/>
      <c r="B118" s="18"/>
      <c r="C118" s="18"/>
      <c r="D118" s="9"/>
      <c r="E118" s="9"/>
      <c r="F118" s="9"/>
      <c r="G118" s="9"/>
      <c r="H118" s="9"/>
      <c r="I118" s="9"/>
      <c r="J118" s="8"/>
      <c r="K118" s="20"/>
      <c r="L118" s="20"/>
      <c r="M118" t="s">
        <v>15</v>
      </c>
    </row>
    <row r="119" spans="1:23" hidden="1" x14ac:dyDescent="0.35">
      <c r="A119" s="125"/>
      <c r="B119" s="18"/>
      <c r="C119" s="18"/>
      <c r="D119" s="9"/>
      <c r="E119" s="9"/>
      <c r="F119" s="9"/>
      <c r="G119" s="9"/>
      <c r="H119" s="9"/>
      <c r="I119" s="9"/>
      <c r="J119" s="9"/>
      <c r="K119" s="20"/>
      <c r="L119" s="20"/>
    </row>
    <row r="120" spans="1:23" ht="15" thickBot="1" x14ac:dyDescent="0.4">
      <c r="A120" s="126" t="s">
        <v>307</v>
      </c>
      <c r="B120" s="18"/>
      <c r="C120" s="22"/>
      <c r="D120" s="23"/>
      <c r="E120" s="23"/>
      <c r="F120" s="23"/>
      <c r="G120" s="23"/>
      <c r="H120" s="23"/>
      <c r="I120" s="23"/>
      <c r="J120" s="23"/>
      <c r="K120" s="24"/>
      <c r="L120" s="20"/>
      <c r="N120" s="28"/>
      <c r="O120" s="28"/>
      <c r="P120" s="28"/>
      <c r="Q120" s="28"/>
      <c r="R120" s="28"/>
      <c r="S120" s="28"/>
      <c r="T120" s="28"/>
      <c r="W120" s="4"/>
    </row>
    <row r="121" spans="1:23" ht="15" thickBot="1" x14ac:dyDescent="0.4">
      <c r="A121" s="125" t="s">
        <v>307</v>
      </c>
      <c r="B121" s="18"/>
      <c r="C121" s="9"/>
      <c r="D121" s="9"/>
      <c r="E121" s="9"/>
      <c r="F121" s="9"/>
      <c r="G121" s="9"/>
      <c r="H121" s="9"/>
      <c r="I121" s="9"/>
      <c r="J121" s="9"/>
      <c r="K121" s="9"/>
      <c r="L121" s="20"/>
    </row>
    <row r="122" spans="1:23" ht="8.4" customHeight="1" thickBot="1" x14ac:dyDescent="0.4">
      <c r="A122" s="125" t="s">
        <v>307</v>
      </c>
      <c r="B122" s="18"/>
      <c r="C122" s="15"/>
      <c r="D122" s="16"/>
      <c r="E122" s="16"/>
      <c r="F122" s="16"/>
      <c r="G122" s="16"/>
      <c r="H122" s="16"/>
      <c r="I122" s="16"/>
      <c r="J122" s="16"/>
      <c r="K122" s="17"/>
      <c r="L122" s="20"/>
    </row>
    <row r="123" spans="1:23" ht="19" thickBot="1" x14ac:dyDescent="0.5">
      <c r="A123" s="125" t="s">
        <v>307</v>
      </c>
      <c r="B123" s="18"/>
      <c r="C123" s="18"/>
      <c r="D123" s="27" t="s">
        <v>12</v>
      </c>
      <c r="E123" s="9"/>
      <c r="F123" s="68" t="s">
        <v>302</v>
      </c>
      <c r="G123" s="9" t="s">
        <v>13</v>
      </c>
      <c r="H123" s="9"/>
      <c r="I123" s="9"/>
      <c r="J123" s="19" t="s">
        <v>19</v>
      </c>
      <c r="K123" s="20"/>
      <c r="L123" s="20"/>
    </row>
    <row r="124" spans="1:23" ht="109.75" customHeight="1" thickBot="1" x14ac:dyDescent="0.4">
      <c r="A124" s="125" t="s">
        <v>307</v>
      </c>
      <c r="B124" s="18"/>
      <c r="C124" s="18"/>
      <c r="D124" s="9"/>
      <c r="E124" s="9"/>
      <c r="F124" s="9"/>
      <c r="G124" s="9"/>
      <c r="H124" s="9"/>
      <c r="I124" s="9"/>
      <c r="J124" s="2" t="str">
        <f>IF(AND(F123&gt;=N125,F123&lt;=O125),M125,IF(AND(F123&gt;=N126,F123&lt;=O126),M126,IF(AND(F123&gt;=N127,F123&lt;=O127),M127,IF(AND(F123&gt;=N128,F123&lt;=O128),M128,IF(AND(F123&gt;=N129,F123&lt;=O129),M129,IF(AND(F123&gt;=N130,F123&lt;=O130),M130,M131))))))</f>
        <v>Verify Data Entry</v>
      </c>
      <c r="K124" s="20"/>
      <c r="L124" s="20"/>
      <c r="N124" t="s">
        <v>3</v>
      </c>
      <c r="O124" t="s">
        <v>4</v>
      </c>
    </row>
    <row r="125" spans="1:23" ht="58" hidden="1" x14ac:dyDescent="0.35">
      <c r="A125" s="125"/>
      <c r="B125" s="18"/>
      <c r="C125" s="18"/>
      <c r="D125" s="9"/>
      <c r="E125" s="9"/>
      <c r="F125" s="9"/>
      <c r="G125" s="9"/>
      <c r="H125" s="9"/>
      <c r="I125" s="9"/>
      <c r="J125" s="1"/>
      <c r="K125" s="20"/>
      <c r="L125" s="20"/>
      <c r="M125" s="3" t="s">
        <v>14</v>
      </c>
      <c r="N125">
        <v>200</v>
      </c>
      <c r="O125">
        <v>360</v>
      </c>
    </row>
    <row r="126" spans="1:23" ht="58" hidden="1" x14ac:dyDescent="0.35">
      <c r="A126" s="125"/>
      <c r="B126" s="18"/>
      <c r="C126" s="18"/>
      <c r="D126" s="9"/>
      <c r="E126" s="9"/>
      <c r="F126" s="9"/>
      <c r="G126" s="9"/>
      <c r="H126" s="9"/>
      <c r="I126" s="9"/>
      <c r="J126" s="1"/>
      <c r="K126" s="20"/>
      <c r="L126" s="20"/>
      <c r="M126" s="3" t="s">
        <v>16</v>
      </c>
      <c r="N126">
        <v>360</v>
      </c>
      <c r="O126">
        <v>400</v>
      </c>
    </row>
    <row r="127" spans="1:23" ht="72.5" hidden="1" x14ac:dyDescent="0.35">
      <c r="A127" s="125"/>
      <c r="B127" s="18"/>
      <c r="C127" s="18"/>
      <c r="D127" s="9"/>
      <c r="E127" s="9"/>
      <c r="F127" s="9"/>
      <c r="G127" s="9"/>
      <c r="H127" s="9"/>
      <c r="I127" s="9"/>
      <c r="J127" s="1"/>
      <c r="K127" s="20"/>
      <c r="L127" s="20"/>
      <c r="M127" s="3" t="s">
        <v>17</v>
      </c>
      <c r="N127">
        <v>400</v>
      </c>
      <c r="O127">
        <v>420</v>
      </c>
    </row>
    <row r="128" spans="1:23" ht="58" hidden="1" x14ac:dyDescent="0.35">
      <c r="A128" s="125"/>
      <c r="B128" s="18"/>
      <c r="C128" s="18"/>
      <c r="D128" s="9"/>
      <c r="E128" s="9"/>
      <c r="F128" s="9"/>
      <c r="G128" s="9"/>
      <c r="H128" s="9"/>
      <c r="I128" s="9"/>
      <c r="J128" s="1"/>
      <c r="K128" s="20"/>
      <c r="L128" s="20"/>
      <c r="M128" s="3" t="s">
        <v>62</v>
      </c>
      <c r="N128">
        <v>420</v>
      </c>
      <c r="O128">
        <v>440</v>
      </c>
    </row>
    <row r="129" spans="1:23" ht="72.5" hidden="1" x14ac:dyDescent="0.35">
      <c r="A129" s="125"/>
      <c r="B129" s="18"/>
      <c r="C129" s="18"/>
      <c r="D129" s="9"/>
      <c r="E129" s="9"/>
      <c r="F129" s="9"/>
      <c r="G129" s="9"/>
      <c r="H129" s="9"/>
      <c r="I129" s="9"/>
      <c r="J129" s="1"/>
      <c r="K129" s="20"/>
      <c r="L129" s="20"/>
      <c r="M129" s="3" t="s">
        <v>18</v>
      </c>
      <c r="N129">
        <v>440</v>
      </c>
      <c r="O129">
        <v>520</v>
      </c>
    </row>
    <row r="130" spans="1:23" ht="87" hidden="1" x14ac:dyDescent="0.35">
      <c r="A130" s="125"/>
      <c r="B130" s="18"/>
      <c r="C130" s="18"/>
      <c r="D130" s="9"/>
      <c r="E130" s="9"/>
      <c r="F130" s="9"/>
      <c r="G130" s="9"/>
      <c r="H130" s="9"/>
      <c r="I130" s="9"/>
      <c r="J130" s="1"/>
      <c r="K130" s="20"/>
      <c r="L130" s="20"/>
      <c r="M130" s="3" t="s">
        <v>63</v>
      </c>
      <c r="N130">
        <v>520</v>
      </c>
      <c r="O130">
        <v>1000</v>
      </c>
    </row>
    <row r="131" spans="1:23" hidden="1" x14ac:dyDescent="0.35">
      <c r="A131" s="125"/>
      <c r="B131" s="18"/>
      <c r="C131" s="18"/>
      <c r="D131" s="9"/>
      <c r="E131" s="9"/>
      <c r="F131" s="9"/>
      <c r="G131" s="9"/>
      <c r="H131" s="9"/>
      <c r="I131" s="9"/>
      <c r="J131" s="8"/>
      <c r="K131" s="20"/>
      <c r="L131" s="20"/>
      <c r="M131" t="s">
        <v>15</v>
      </c>
    </row>
    <row r="132" spans="1:23" x14ac:dyDescent="0.35">
      <c r="A132" s="125" t="s">
        <v>307</v>
      </c>
      <c r="B132" s="18"/>
      <c r="C132" s="18"/>
      <c r="D132" s="9"/>
      <c r="E132" s="9"/>
      <c r="F132" s="9"/>
      <c r="G132" s="9"/>
      <c r="H132" s="9"/>
      <c r="I132" s="9"/>
      <c r="J132" s="9"/>
      <c r="K132" s="20"/>
      <c r="L132" s="20"/>
    </row>
    <row r="133" spans="1:23" x14ac:dyDescent="0.35">
      <c r="A133" s="125" t="s">
        <v>307</v>
      </c>
      <c r="B133" s="18"/>
      <c r="C133" s="18"/>
      <c r="D133" s="19" t="str">
        <f>IF(AND(F123&gt;=300,F123&lt;=425),M134,IF(AND(F123&gt;=425,F123&lt;=1000),M135,M136))</f>
        <v>Verify Data Entry</v>
      </c>
      <c r="E133" s="9"/>
      <c r="F133" s="9"/>
      <c r="G133" s="9"/>
      <c r="H133" s="9"/>
      <c r="I133" s="9"/>
      <c r="J133" s="9"/>
      <c r="K133" s="20"/>
      <c r="L133" s="20"/>
    </row>
    <row r="134" spans="1:23" x14ac:dyDescent="0.35">
      <c r="A134" s="125" t="s">
        <v>307</v>
      </c>
      <c r="B134" s="18"/>
      <c r="C134" s="18"/>
      <c r="D134" s="21">
        <f>IF(AND(D133=M134),W139,0)</f>
        <v>0</v>
      </c>
      <c r="E134" s="9" t="s">
        <v>133</v>
      </c>
      <c r="F134" s="6" t="s">
        <v>24</v>
      </c>
      <c r="G134" s="9">
        <f>IF(AND(D133=M134),V139,0)</f>
        <v>0</v>
      </c>
      <c r="H134" s="9" t="s">
        <v>26</v>
      </c>
      <c r="I134" s="9"/>
      <c r="J134" s="9"/>
      <c r="K134" s="20"/>
      <c r="L134" s="20"/>
      <c r="M134" s="3" t="s">
        <v>61</v>
      </c>
    </row>
    <row r="135" spans="1:23" hidden="1" x14ac:dyDescent="0.35">
      <c r="A135" s="125"/>
      <c r="B135" s="18"/>
      <c r="C135" s="18"/>
      <c r="D135" s="9"/>
      <c r="E135" s="9"/>
      <c r="F135" s="9"/>
      <c r="G135" s="9"/>
      <c r="H135" s="9"/>
      <c r="I135" s="9"/>
      <c r="J135" s="9"/>
      <c r="K135" s="20"/>
      <c r="L135" s="20"/>
      <c r="M135" s="3" t="s">
        <v>25</v>
      </c>
    </row>
    <row r="136" spans="1:23" hidden="1" x14ac:dyDescent="0.35">
      <c r="A136" s="125"/>
      <c r="B136" s="18"/>
      <c r="C136" s="18"/>
      <c r="D136" s="9"/>
      <c r="E136" s="9"/>
      <c r="F136" s="9"/>
      <c r="G136" s="9"/>
      <c r="H136" s="9"/>
      <c r="I136" s="9"/>
      <c r="J136" s="9"/>
      <c r="K136" s="20"/>
      <c r="L136" s="20"/>
      <c r="M136" s="3" t="s">
        <v>15</v>
      </c>
    </row>
    <row r="137" spans="1:23" hidden="1" x14ac:dyDescent="0.35">
      <c r="A137" s="125"/>
      <c r="B137" s="18"/>
      <c r="C137" s="18"/>
      <c r="D137" s="9"/>
      <c r="E137" s="9"/>
      <c r="F137" s="9"/>
      <c r="G137" s="9"/>
      <c r="H137" s="9"/>
      <c r="I137" s="9"/>
      <c r="J137" s="9"/>
      <c r="K137" s="20"/>
      <c r="L137" s="20"/>
      <c r="M137" s="3"/>
    </row>
    <row r="138" spans="1:23" hidden="1" x14ac:dyDescent="0.35">
      <c r="A138" s="128"/>
      <c r="B138" s="18"/>
      <c r="C138" s="18"/>
      <c r="D138" s="9"/>
      <c r="E138" s="9"/>
      <c r="F138" s="9"/>
      <c r="G138" s="9"/>
      <c r="H138" s="9"/>
      <c r="I138" s="9"/>
      <c r="J138" s="9"/>
      <c r="K138" s="20"/>
      <c r="L138" s="20"/>
      <c r="N138" s="31" t="s">
        <v>27</v>
      </c>
      <c r="O138" s="31" t="s">
        <v>28</v>
      </c>
      <c r="P138" s="31" t="s">
        <v>29</v>
      </c>
      <c r="Q138" s="31" t="s">
        <v>30</v>
      </c>
      <c r="R138" s="31" t="s">
        <v>31</v>
      </c>
      <c r="S138" s="31"/>
      <c r="T138" s="31" t="s">
        <v>32</v>
      </c>
      <c r="U138" s="31" t="s">
        <v>33</v>
      </c>
      <c r="V138" s="31" t="s">
        <v>34</v>
      </c>
      <c r="W138" s="31" t="s">
        <v>35</v>
      </c>
    </row>
    <row r="139" spans="1:23" ht="15" thickBot="1" x14ac:dyDescent="0.4">
      <c r="A139" s="126" t="s">
        <v>307</v>
      </c>
      <c r="B139" s="18"/>
      <c r="C139" s="22"/>
      <c r="D139" s="23"/>
      <c r="E139" s="23"/>
      <c r="F139" s="23"/>
      <c r="G139" s="23"/>
      <c r="H139" s="23"/>
      <c r="I139" s="23"/>
      <c r="J139" s="23"/>
      <c r="K139" s="24"/>
      <c r="L139" s="20"/>
      <c r="N139" s="31">
        <v>65520</v>
      </c>
      <c r="O139" s="31" t="str">
        <f>F123</f>
        <v>Enter Data</v>
      </c>
      <c r="P139" s="31">
        <v>425</v>
      </c>
      <c r="Q139" s="31" t="e">
        <f>P139-O139</f>
        <v>#VALUE!</v>
      </c>
      <c r="R139" s="31" t="e">
        <f>Q139*$F$45/N139*1000</f>
        <v>#VALUE!</v>
      </c>
      <c r="S139" s="31"/>
      <c r="T139" s="31">
        <v>20</v>
      </c>
      <c r="U139" s="31" t="e">
        <f>Q139/T139</f>
        <v>#VALUE!</v>
      </c>
      <c r="V139" s="31" t="e">
        <f>ROUNDUP(U139,0)</f>
        <v>#VALUE!</v>
      </c>
      <c r="W139" s="32" t="e">
        <f>R139/V139</f>
        <v>#VALUE!</v>
      </c>
    </row>
    <row r="140" spans="1:23" ht="15" thickBot="1" x14ac:dyDescent="0.4">
      <c r="A140" s="125" t="s">
        <v>307</v>
      </c>
      <c r="B140" s="18"/>
      <c r="C140" s="9"/>
      <c r="D140" s="9"/>
      <c r="E140" s="9"/>
      <c r="F140" s="9"/>
      <c r="G140" s="9"/>
      <c r="H140" s="9"/>
      <c r="I140" s="9"/>
      <c r="J140" s="9"/>
      <c r="K140" s="9"/>
      <c r="L140" s="20"/>
    </row>
    <row r="141" spans="1:23" ht="8.4" customHeight="1" thickBot="1" x14ac:dyDescent="0.4">
      <c r="A141" s="125" t="s">
        <v>307</v>
      </c>
      <c r="B141" s="18"/>
      <c r="C141" s="15"/>
      <c r="D141" s="16"/>
      <c r="E141" s="16"/>
      <c r="F141" s="16"/>
      <c r="G141" s="16"/>
      <c r="H141" s="16"/>
      <c r="I141" s="16"/>
      <c r="J141" s="16"/>
      <c r="K141" s="17"/>
      <c r="L141" s="20"/>
    </row>
    <row r="142" spans="1:23" ht="19" thickBot="1" x14ac:dyDescent="0.5">
      <c r="A142" s="125" t="s">
        <v>307</v>
      </c>
      <c r="B142" s="18"/>
      <c r="C142" s="18"/>
      <c r="D142" s="27" t="s">
        <v>65</v>
      </c>
      <c r="E142" s="9"/>
      <c r="F142" s="68" t="s">
        <v>302</v>
      </c>
      <c r="G142" s="9" t="s">
        <v>13</v>
      </c>
      <c r="H142" s="9"/>
      <c r="I142" s="9"/>
      <c r="J142" s="19" t="s">
        <v>19</v>
      </c>
      <c r="K142" s="20"/>
      <c r="L142" s="20"/>
    </row>
    <row r="143" spans="1:23" ht="109.75" customHeight="1" thickBot="1" x14ac:dyDescent="0.4">
      <c r="A143" s="125" t="s">
        <v>307</v>
      </c>
      <c r="B143" s="18"/>
      <c r="C143" s="18"/>
      <c r="D143" s="9"/>
      <c r="E143" s="9"/>
      <c r="F143" s="9"/>
      <c r="G143" s="9"/>
      <c r="H143" s="9"/>
      <c r="I143" s="9"/>
      <c r="J143" s="2" t="str">
        <f>IF(AND(F142&gt;=N144,F142&lt;=O144),M144,IF(AND(F142&gt;=N145,F142&lt;=O145),M145,IF(AND(F142&gt;=N146,F142&lt;=O146),M146,IF(AND(F142&gt;=N147,F142&lt;=O147),M147,IF(AND(F142&gt;=N148,F142&lt;=O148),M148,IF(AND(F142&gt;=N149,F142&lt;=O149),M149,M150))))))</f>
        <v>Verify Data Entry</v>
      </c>
      <c r="K143" s="20"/>
      <c r="L143" s="20"/>
      <c r="N143" t="s">
        <v>3</v>
      </c>
      <c r="O143" t="s">
        <v>4</v>
      </c>
    </row>
    <row r="144" spans="1:23" ht="72.5" hidden="1" x14ac:dyDescent="0.35">
      <c r="A144" s="125"/>
      <c r="B144" s="18"/>
      <c r="C144" s="18"/>
      <c r="D144" s="9"/>
      <c r="E144" s="9"/>
      <c r="F144" s="9"/>
      <c r="G144" s="9"/>
      <c r="H144" s="9"/>
      <c r="I144" s="9"/>
      <c r="J144" s="1"/>
      <c r="K144" s="20"/>
      <c r="L144" s="20"/>
      <c r="M144" s="3" t="s">
        <v>185</v>
      </c>
      <c r="N144">
        <v>250</v>
      </c>
      <c r="O144">
        <v>330</v>
      </c>
    </row>
    <row r="145" spans="1:23" ht="72.5" hidden="1" x14ac:dyDescent="0.35">
      <c r="A145" s="125"/>
      <c r="B145" s="18"/>
      <c r="C145" s="18"/>
      <c r="D145" s="9"/>
      <c r="E145" s="9"/>
      <c r="F145" s="9"/>
      <c r="G145" s="9"/>
      <c r="H145" s="9"/>
      <c r="I145" s="9"/>
      <c r="J145" s="1"/>
      <c r="K145" s="20"/>
      <c r="L145" s="20"/>
      <c r="M145" s="3" t="s">
        <v>66</v>
      </c>
      <c r="N145">
        <v>330</v>
      </c>
      <c r="O145">
        <v>380</v>
      </c>
    </row>
    <row r="146" spans="1:23" ht="72.5" hidden="1" x14ac:dyDescent="0.35">
      <c r="A146" s="125"/>
      <c r="B146" s="18"/>
      <c r="C146" s="18"/>
      <c r="D146" s="9"/>
      <c r="E146" s="9"/>
      <c r="F146" s="9"/>
      <c r="G146" s="9"/>
      <c r="H146" s="9"/>
      <c r="I146" s="9"/>
      <c r="J146" s="1"/>
      <c r="K146" s="20"/>
      <c r="L146" s="20"/>
      <c r="M146" s="3" t="s">
        <v>67</v>
      </c>
      <c r="N146">
        <v>380</v>
      </c>
      <c r="O146">
        <v>400</v>
      </c>
    </row>
    <row r="147" spans="1:23" ht="43.5" hidden="1" x14ac:dyDescent="0.35">
      <c r="A147" s="125"/>
      <c r="B147" s="18"/>
      <c r="C147" s="18"/>
      <c r="D147" s="9"/>
      <c r="E147" s="9"/>
      <c r="F147" s="9"/>
      <c r="G147" s="9"/>
      <c r="H147" s="9"/>
      <c r="I147" s="9"/>
      <c r="J147" s="1"/>
      <c r="K147" s="20"/>
      <c r="L147" s="20"/>
      <c r="M147" s="3" t="s">
        <v>68</v>
      </c>
      <c r="N147">
        <v>400</v>
      </c>
      <c r="O147">
        <v>420</v>
      </c>
    </row>
    <row r="148" spans="1:23" ht="130.5" hidden="1" x14ac:dyDescent="0.35">
      <c r="A148" s="125"/>
      <c r="B148" s="18"/>
      <c r="C148" s="18"/>
      <c r="D148" s="9"/>
      <c r="E148" s="9"/>
      <c r="F148" s="9"/>
      <c r="G148" s="9"/>
      <c r="H148" s="9"/>
      <c r="I148" s="9"/>
      <c r="J148" s="1"/>
      <c r="K148" s="20"/>
      <c r="L148" s="20"/>
      <c r="M148" s="3" t="s">
        <v>186</v>
      </c>
      <c r="N148">
        <v>420</v>
      </c>
      <c r="O148">
        <v>500</v>
      </c>
    </row>
    <row r="149" spans="1:23" ht="116" hidden="1" x14ac:dyDescent="0.35">
      <c r="A149" s="125"/>
      <c r="B149" s="18"/>
      <c r="C149" s="18"/>
      <c r="D149" s="9"/>
      <c r="E149" s="9"/>
      <c r="F149" s="9"/>
      <c r="G149" s="9"/>
      <c r="H149" s="9"/>
      <c r="I149" s="9"/>
      <c r="J149" s="1"/>
      <c r="K149" s="20"/>
      <c r="L149" s="20"/>
      <c r="M149" s="3" t="s">
        <v>187</v>
      </c>
      <c r="N149">
        <v>500</v>
      </c>
      <c r="O149">
        <v>600</v>
      </c>
    </row>
    <row r="150" spans="1:23" hidden="1" x14ac:dyDescent="0.35">
      <c r="A150" s="125"/>
      <c r="B150" s="18"/>
      <c r="C150" s="18"/>
      <c r="D150" s="9"/>
      <c r="E150" s="9"/>
      <c r="F150" s="9"/>
      <c r="G150" s="9"/>
      <c r="H150" s="9"/>
      <c r="I150" s="9"/>
      <c r="J150" s="8"/>
      <c r="K150" s="20"/>
      <c r="L150" s="20"/>
      <c r="M150" t="s">
        <v>15</v>
      </c>
    </row>
    <row r="151" spans="1:23" x14ac:dyDescent="0.35">
      <c r="A151" s="125" t="s">
        <v>307</v>
      </c>
      <c r="B151" s="18"/>
      <c r="C151" s="18"/>
      <c r="D151" s="9"/>
      <c r="E151" s="9"/>
      <c r="F151" s="9"/>
      <c r="G151" s="9"/>
      <c r="H151" s="9"/>
      <c r="I151" s="9"/>
      <c r="J151" s="9"/>
      <c r="K151" s="20"/>
      <c r="L151" s="20"/>
    </row>
    <row r="152" spans="1:23" x14ac:dyDescent="0.35">
      <c r="A152" s="125" t="s">
        <v>307</v>
      </c>
      <c r="B152" s="18"/>
      <c r="C152" s="18"/>
      <c r="D152" s="19" t="str">
        <f>IF(AND(F142&gt;=250,F142&lt;=410),M153,IF(AND(F142&gt;=410,F142&lt;=600),M154,M155))</f>
        <v>Verify Data Entry</v>
      </c>
      <c r="E152" s="9"/>
      <c r="F152" s="9"/>
      <c r="G152" s="9"/>
      <c r="H152" s="9"/>
      <c r="I152" s="9"/>
      <c r="J152" s="9"/>
      <c r="K152" s="20"/>
      <c r="L152" s="20"/>
    </row>
    <row r="153" spans="1:23" ht="16.25" customHeight="1" x14ac:dyDescent="0.35">
      <c r="A153" s="125" t="s">
        <v>307</v>
      </c>
      <c r="B153" s="18"/>
      <c r="C153" s="18"/>
      <c r="D153" s="21">
        <f>IF(AND(D152=M153),W158,0)</f>
        <v>0</v>
      </c>
      <c r="E153" s="9" t="s">
        <v>133</v>
      </c>
      <c r="F153" s="6" t="s">
        <v>24</v>
      </c>
      <c r="G153" s="9">
        <f>IF(AND(D152=M153),V158,0)</f>
        <v>0</v>
      </c>
      <c r="H153" s="9" t="s">
        <v>26</v>
      </c>
      <c r="I153" s="9"/>
      <c r="J153" s="9"/>
      <c r="K153" s="20"/>
      <c r="L153" s="20"/>
      <c r="M153" s="3" t="s">
        <v>69</v>
      </c>
    </row>
    <row r="154" spans="1:23" hidden="1" x14ac:dyDescent="0.35">
      <c r="A154" s="125"/>
      <c r="B154" s="18"/>
      <c r="C154" s="18"/>
      <c r="D154" s="9"/>
      <c r="E154" s="9"/>
      <c r="F154" s="9"/>
      <c r="G154" s="9"/>
      <c r="H154" s="9"/>
      <c r="I154" s="9"/>
      <c r="J154" s="9"/>
      <c r="K154" s="20"/>
      <c r="L154" s="20"/>
      <c r="M154" s="3" t="s">
        <v>25</v>
      </c>
    </row>
    <row r="155" spans="1:23" hidden="1" x14ac:dyDescent="0.35">
      <c r="A155" s="125"/>
      <c r="B155" s="18"/>
      <c r="C155" s="18"/>
      <c r="D155" s="9"/>
      <c r="E155" s="9"/>
      <c r="F155" s="9"/>
      <c r="G155" s="9"/>
      <c r="H155" s="9"/>
      <c r="I155" s="9"/>
      <c r="J155" s="9"/>
      <c r="K155" s="20"/>
      <c r="L155" s="20"/>
      <c r="M155" s="3" t="s">
        <v>15</v>
      </c>
    </row>
    <row r="156" spans="1:23" hidden="1" x14ac:dyDescent="0.35">
      <c r="A156" s="125"/>
      <c r="B156" s="18"/>
      <c r="C156" s="18"/>
      <c r="D156" s="9"/>
      <c r="E156" s="9"/>
      <c r="F156" s="9"/>
      <c r="G156" s="9"/>
      <c r="H156" s="9"/>
      <c r="I156" s="9"/>
      <c r="J156" s="9"/>
      <c r="K156" s="20"/>
      <c r="L156" s="20"/>
      <c r="M156" s="3"/>
    </row>
    <row r="157" spans="1:23" hidden="1" x14ac:dyDescent="0.35">
      <c r="A157" s="128"/>
      <c r="B157" s="18"/>
      <c r="C157" s="18"/>
      <c r="D157" s="9"/>
      <c r="E157" s="9"/>
      <c r="F157" s="9"/>
      <c r="G157" s="9"/>
      <c r="H157" s="9"/>
      <c r="I157" s="9"/>
      <c r="J157" s="9"/>
      <c r="K157" s="20"/>
      <c r="L157" s="20"/>
      <c r="N157" s="31" t="s">
        <v>27</v>
      </c>
      <c r="O157" s="31" t="s">
        <v>28</v>
      </c>
      <c r="P157" s="31" t="s">
        <v>29</v>
      </c>
      <c r="Q157" s="31" t="s">
        <v>30</v>
      </c>
      <c r="R157" s="31" t="s">
        <v>31</v>
      </c>
      <c r="S157" s="31"/>
      <c r="T157" s="31" t="s">
        <v>32</v>
      </c>
      <c r="U157" s="31" t="s">
        <v>33</v>
      </c>
      <c r="V157" s="31" t="s">
        <v>34</v>
      </c>
      <c r="W157" s="31" t="s">
        <v>35</v>
      </c>
    </row>
    <row r="158" spans="1:23" ht="15" thickBot="1" x14ac:dyDescent="0.4">
      <c r="A158" s="126" t="s">
        <v>307</v>
      </c>
      <c r="B158" s="18"/>
      <c r="C158" s="22"/>
      <c r="D158" s="23"/>
      <c r="E158" s="23"/>
      <c r="F158" s="23"/>
      <c r="G158" s="23"/>
      <c r="H158" s="23"/>
      <c r="I158" s="23"/>
      <c r="J158" s="23"/>
      <c r="K158" s="24"/>
      <c r="L158" s="20"/>
      <c r="N158" s="31">
        <v>49000</v>
      </c>
      <c r="O158" s="31" t="str">
        <f>F142</f>
        <v>Enter Data</v>
      </c>
      <c r="P158" s="31">
        <v>410</v>
      </c>
      <c r="Q158" s="31" t="e">
        <f>P158-O158</f>
        <v>#VALUE!</v>
      </c>
      <c r="R158" s="31" t="e">
        <f>Q158*$F$45/N158*1000</f>
        <v>#VALUE!</v>
      </c>
      <c r="S158" s="31"/>
      <c r="T158" s="31">
        <v>20</v>
      </c>
      <c r="U158" s="31" t="e">
        <f>Q158/T158</f>
        <v>#VALUE!</v>
      </c>
      <c r="V158" s="31" t="e">
        <f>ROUNDUP(U158,0)</f>
        <v>#VALUE!</v>
      </c>
      <c r="W158" s="32" t="e">
        <f>R158/V158</f>
        <v>#VALUE!</v>
      </c>
    </row>
    <row r="159" spans="1:23" ht="15" thickBot="1" x14ac:dyDescent="0.4">
      <c r="A159" s="125" t="s">
        <v>307</v>
      </c>
      <c r="B159" s="18"/>
      <c r="C159" s="9"/>
      <c r="D159" s="9"/>
      <c r="E159" s="9"/>
      <c r="F159" s="9"/>
      <c r="G159" s="9"/>
      <c r="H159" s="9"/>
      <c r="I159" s="9"/>
      <c r="J159" s="9"/>
      <c r="K159" s="9"/>
      <c r="L159" s="20"/>
    </row>
    <row r="160" spans="1:23" ht="8.4" customHeight="1" thickBot="1" x14ac:dyDescent="0.4">
      <c r="A160" s="125" t="s">
        <v>307</v>
      </c>
      <c r="B160" s="18"/>
      <c r="C160" s="15"/>
      <c r="D160" s="16"/>
      <c r="E160" s="16"/>
      <c r="F160" s="16"/>
      <c r="G160" s="16"/>
      <c r="H160" s="16"/>
      <c r="I160" s="16"/>
      <c r="J160" s="16"/>
      <c r="K160" s="17"/>
      <c r="L160" s="20"/>
    </row>
    <row r="161" spans="1:23" ht="19" thickBot="1" x14ac:dyDescent="0.5">
      <c r="A161" s="125" t="s">
        <v>307</v>
      </c>
      <c r="B161" s="18"/>
      <c r="C161" s="18"/>
      <c r="D161" s="27" t="s">
        <v>70</v>
      </c>
      <c r="E161" s="9"/>
      <c r="F161" s="68" t="s">
        <v>302</v>
      </c>
      <c r="G161" s="9" t="s">
        <v>13</v>
      </c>
      <c r="H161" s="9"/>
      <c r="I161" s="9"/>
      <c r="J161" s="19" t="s">
        <v>19</v>
      </c>
      <c r="K161" s="20"/>
      <c r="L161" s="20"/>
    </row>
    <row r="162" spans="1:23" ht="109.75" customHeight="1" thickBot="1" x14ac:dyDescent="0.4">
      <c r="A162" s="125" t="s">
        <v>307</v>
      </c>
      <c r="B162" s="18"/>
      <c r="C162" s="18"/>
      <c r="D162" s="9"/>
      <c r="E162" s="9"/>
      <c r="F162" s="9"/>
      <c r="G162" s="9"/>
      <c r="H162" s="9"/>
      <c r="I162" s="9"/>
      <c r="J162" s="2" t="str">
        <f>IF(AND(F161&gt;=N163,F161&lt;=O163),M163,IF(AND(F161&gt;=N164,F161&lt;=O164),M164,IF(AND(F161&gt;=N165,F161&lt;=O165),M165,IF(AND(F161&gt;=N166,F161&lt;=O166),M166,IF(AND(F161&gt;=N167,F161&lt;=O167),M167,IF(AND(F161&gt;=N168,F161&lt;=O168),M168,M169))))))</f>
        <v>Verify Data Entry</v>
      </c>
      <c r="K162" s="20"/>
      <c r="L162" s="20"/>
      <c r="N162" t="s">
        <v>3</v>
      </c>
      <c r="O162" t="s">
        <v>4</v>
      </c>
    </row>
    <row r="163" spans="1:23" ht="58" hidden="1" x14ac:dyDescent="0.35">
      <c r="A163" s="125"/>
      <c r="B163" s="18"/>
      <c r="C163" s="18"/>
      <c r="D163" s="9"/>
      <c r="E163" s="9"/>
      <c r="F163" s="9"/>
      <c r="G163" s="9"/>
      <c r="H163" s="9"/>
      <c r="I163" s="9"/>
      <c r="J163" s="1"/>
      <c r="K163" s="20"/>
      <c r="L163" s="20"/>
      <c r="M163" s="3" t="s">
        <v>71</v>
      </c>
      <c r="N163">
        <v>0</v>
      </c>
      <c r="O163">
        <v>45</v>
      </c>
    </row>
    <row r="164" spans="1:23" ht="58" hidden="1" x14ac:dyDescent="0.35">
      <c r="A164" s="125"/>
      <c r="B164" s="18"/>
      <c r="C164" s="18"/>
      <c r="D164" s="9"/>
      <c r="E164" s="9"/>
      <c r="F164" s="9"/>
      <c r="G164" s="9"/>
      <c r="H164" s="9"/>
      <c r="I164" s="9"/>
      <c r="J164" s="1"/>
      <c r="K164" s="20"/>
      <c r="L164" s="20"/>
      <c r="M164" s="3" t="s">
        <v>72</v>
      </c>
      <c r="N164">
        <v>45</v>
      </c>
      <c r="O164">
        <v>80</v>
      </c>
    </row>
    <row r="165" spans="1:23" ht="29" hidden="1" x14ac:dyDescent="0.35">
      <c r="A165" s="125"/>
      <c r="B165" s="18"/>
      <c r="C165" s="18"/>
      <c r="D165" s="9"/>
      <c r="E165" s="9"/>
      <c r="F165" s="9"/>
      <c r="G165" s="9"/>
      <c r="H165" s="9"/>
      <c r="I165" s="9"/>
      <c r="J165" s="1"/>
      <c r="K165" s="20"/>
      <c r="L165" s="20"/>
      <c r="M165" s="3" t="s">
        <v>75</v>
      </c>
      <c r="N165">
        <v>80</v>
      </c>
      <c r="O165">
        <v>85</v>
      </c>
    </row>
    <row r="166" spans="1:23" ht="87" hidden="1" x14ac:dyDescent="0.35">
      <c r="A166" s="125"/>
      <c r="B166" s="18"/>
      <c r="C166" s="18"/>
      <c r="D166" s="9"/>
      <c r="E166" s="9"/>
      <c r="F166" s="9"/>
      <c r="G166" s="9"/>
      <c r="H166" s="9"/>
      <c r="I166" s="9"/>
      <c r="J166" s="1"/>
      <c r="K166" s="20"/>
      <c r="L166" s="20"/>
      <c r="M166" s="3" t="s">
        <v>78</v>
      </c>
      <c r="N166">
        <v>85</v>
      </c>
      <c r="O166">
        <v>100</v>
      </c>
    </row>
    <row r="167" spans="1:23" ht="87" hidden="1" x14ac:dyDescent="0.35">
      <c r="A167" s="125"/>
      <c r="B167" s="18"/>
      <c r="C167" s="18"/>
      <c r="D167" s="9"/>
      <c r="E167" s="9"/>
      <c r="F167" s="9"/>
      <c r="G167" s="9"/>
      <c r="H167" s="9"/>
      <c r="I167" s="9"/>
      <c r="J167" s="1"/>
      <c r="K167" s="20"/>
      <c r="L167" s="20"/>
      <c r="M167" s="3" t="s">
        <v>73</v>
      </c>
      <c r="N167">
        <v>100</v>
      </c>
      <c r="O167">
        <v>120</v>
      </c>
    </row>
    <row r="168" spans="1:23" ht="101.5" hidden="1" x14ac:dyDescent="0.35">
      <c r="A168" s="125"/>
      <c r="B168" s="18"/>
      <c r="C168" s="18"/>
      <c r="D168" s="9"/>
      <c r="E168" s="9"/>
      <c r="F168" s="9"/>
      <c r="G168" s="9"/>
      <c r="H168" s="9"/>
      <c r="I168" s="9"/>
      <c r="J168" s="1"/>
      <c r="K168" s="20"/>
      <c r="L168" s="20"/>
      <c r="M168" s="3" t="s">
        <v>76</v>
      </c>
      <c r="N168">
        <v>120</v>
      </c>
      <c r="O168">
        <v>150</v>
      </c>
    </row>
    <row r="169" spans="1:23" hidden="1" x14ac:dyDescent="0.35">
      <c r="A169" s="125"/>
      <c r="B169" s="18"/>
      <c r="C169" s="18"/>
      <c r="D169" s="9"/>
      <c r="E169" s="9"/>
      <c r="F169" s="9"/>
      <c r="G169" s="9"/>
      <c r="H169" s="9"/>
      <c r="I169" s="9"/>
      <c r="J169" s="8"/>
      <c r="K169" s="20"/>
      <c r="L169" s="20"/>
      <c r="M169" t="s">
        <v>15</v>
      </c>
    </row>
    <row r="170" spans="1:23" x14ac:dyDescent="0.35">
      <c r="A170" s="125" t="s">
        <v>307</v>
      </c>
      <c r="B170" s="18"/>
      <c r="C170" s="18"/>
      <c r="D170" s="9"/>
      <c r="E170" s="9"/>
      <c r="F170" s="9"/>
      <c r="G170" s="9"/>
      <c r="H170" s="9"/>
      <c r="I170" s="9"/>
      <c r="J170" s="9"/>
      <c r="K170" s="20"/>
      <c r="L170" s="20"/>
    </row>
    <row r="171" spans="1:23" x14ac:dyDescent="0.35">
      <c r="A171" s="125" t="s">
        <v>307</v>
      </c>
      <c r="B171" s="18"/>
      <c r="C171" s="18"/>
      <c r="D171" s="19" t="str">
        <f>IF(AND(F161&gt;=0,F161&lt;=85),M172,IF(AND(F161&gt;=85,F161&lt;=150),M173,M174))</f>
        <v>Verify Data Entry</v>
      </c>
      <c r="E171" s="9"/>
      <c r="F171" s="9"/>
      <c r="G171" s="9"/>
      <c r="H171" s="9"/>
      <c r="I171" s="9"/>
      <c r="J171" s="9"/>
      <c r="K171" s="20"/>
      <c r="L171" s="20"/>
    </row>
    <row r="172" spans="1:23" ht="16.25" customHeight="1" x14ac:dyDescent="0.35">
      <c r="A172" s="125" t="s">
        <v>307</v>
      </c>
      <c r="B172" s="18"/>
      <c r="C172" s="18"/>
      <c r="D172" s="21">
        <f>IF(AND(D171=M172),W177,0)</f>
        <v>0</v>
      </c>
      <c r="E172" s="9" t="s">
        <v>133</v>
      </c>
      <c r="F172" s="6" t="s">
        <v>24</v>
      </c>
      <c r="G172" s="9">
        <f>IF(AND(D171=M172),V177,0)</f>
        <v>0</v>
      </c>
      <c r="H172" s="9" t="s">
        <v>26</v>
      </c>
      <c r="I172" s="9"/>
      <c r="J172" s="9"/>
      <c r="K172" s="20"/>
      <c r="L172" s="20"/>
      <c r="M172" s="3" t="s">
        <v>74</v>
      </c>
    </row>
    <row r="173" spans="1:23" hidden="1" x14ac:dyDescent="0.35">
      <c r="A173" s="125"/>
      <c r="B173" s="18"/>
      <c r="C173" s="18"/>
      <c r="D173" s="9"/>
      <c r="E173" s="9"/>
      <c r="F173" s="9"/>
      <c r="G173" s="9"/>
      <c r="H173" s="9"/>
      <c r="I173" s="9"/>
      <c r="J173" s="9"/>
      <c r="K173" s="20"/>
      <c r="L173" s="20"/>
      <c r="M173" s="3" t="s">
        <v>25</v>
      </c>
    </row>
    <row r="174" spans="1:23" hidden="1" x14ac:dyDescent="0.35">
      <c r="A174" s="125"/>
      <c r="B174" s="18"/>
      <c r="C174" s="18"/>
      <c r="D174" s="9"/>
      <c r="E174" s="9"/>
      <c r="F174" s="9"/>
      <c r="G174" s="9"/>
      <c r="H174" s="9"/>
      <c r="I174" s="9"/>
      <c r="J174" s="9"/>
      <c r="K174" s="20"/>
      <c r="L174" s="20"/>
      <c r="M174" s="3" t="s">
        <v>15</v>
      </c>
    </row>
    <row r="175" spans="1:23" hidden="1" x14ac:dyDescent="0.35">
      <c r="A175" s="125"/>
      <c r="B175" s="18"/>
      <c r="C175" s="18"/>
      <c r="D175" s="9"/>
      <c r="E175" s="9"/>
      <c r="F175" s="9"/>
      <c r="G175" s="9"/>
      <c r="H175" s="9"/>
      <c r="I175" s="9"/>
      <c r="J175" s="9"/>
      <c r="K175" s="20"/>
      <c r="L175" s="20"/>
      <c r="M175" s="3"/>
    </row>
    <row r="176" spans="1:23" hidden="1" x14ac:dyDescent="0.35">
      <c r="A176" s="128"/>
      <c r="B176" s="18"/>
      <c r="C176" s="18"/>
      <c r="D176" s="9"/>
      <c r="E176" s="9"/>
      <c r="F176" s="9"/>
      <c r="G176" s="9"/>
      <c r="H176" s="9"/>
      <c r="I176" s="9"/>
      <c r="J176" s="9"/>
      <c r="K176" s="20"/>
      <c r="L176" s="20"/>
      <c r="N176" s="31" t="s">
        <v>27</v>
      </c>
      <c r="O176" s="31" t="s">
        <v>28</v>
      </c>
      <c r="P176" s="31" t="s">
        <v>29</v>
      </c>
      <c r="Q176" s="31" t="s">
        <v>30</v>
      </c>
      <c r="R176" s="31" t="s">
        <v>31</v>
      </c>
      <c r="S176" s="31"/>
      <c r="T176" s="31" t="s">
        <v>32</v>
      </c>
      <c r="U176" s="31" t="s">
        <v>33</v>
      </c>
      <c r="V176" s="31" t="s">
        <v>34</v>
      </c>
      <c r="W176" s="31" t="s">
        <v>35</v>
      </c>
    </row>
    <row r="177" spans="1:23" ht="15" thickBot="1" x14ac:dyDescent="0.4">
      <c r="A177" s="126" t="s">
        <v>307</v>
      </c>
      <c r="B177" s="18"/>
      <c r="C177" s="22"/>
      <c r="D177" s="23"/>
      <c r="E177" s="23"/>
      <c r="F177" s="23"/>
      <c r="G177" s="23"/>
      <c r="H177" s="23"/>
      <c r="I177" s="23"/>
      <c r="J177" s="23"/>
      <c r="K177" s="24"/>
      <c r="L177" s="20"/>
      <c r="N177" s="31">
        <v>54000</v>
      </c>
      <c r="O177" s="31" t="str">
        <f>F161</f>
        <v>Enter Data</v>
      </c>
      <c r="P177" s="31">
        <v>85</v>
      </c>
      <c r="Q177" s="31" t="e">
        <f>P177-O177</f>
        <v>#VALUE!</v>
      </c>
      <c r="R177" s="31" t="e">
        <f>Q177*$F$45/N177*1000</f>
        <v>#VALUE!</v>
      </c>
      <c r="S177" s="31"/>
      <c r="T177" s="31">
        <v>10</v>
      </c>
      <c r="U177" s="31" t="e">
        <f>Q177/T177</f>
        <v>#VALUE!</v>
      </c>
      <c r="V177" s="31" t="e">
        <f>ROUNDUP(U177,0)</f>
        <v>#VALUE!</v>
      </c>
      <c r="W177" s="32" t="e">
        <f>R177/V177</f>
        <v>#VALUE!</v>
      </c>
    </row>
    <row r="178" spans="1:23" ht="15" thickBot="1" x14ac:dyDescent="0.4">
      <c r="A178" s="125" t="s">
        <v>307</v>
      </c>
      <c r="B178" s="18"/>
      <c r="C178" s="9"/>
      <c r="D178" s="9"/>
      <c r="E178" s="9"/>
      <c r="F178" s="9"/>
      <c r="G178" s="9"/>
      <c r="H178" s="9"/>
      <c r="I178" s="9"/>
      <c r="J178" s="9"/>
      <c r="K178" s="9"/>
      <c r="L178" s="20"/>
    </row>
    <row r="179" spans="1:23" ht="8.4" customHeight="1" thickBot="1" x14ac:dyDescent="0.4">
      <c r="A179" s="125" t="s">
        <v>307</v>
      </c>
      <c r="B179" s="18"/>
      <c r="C179" s="15"/>
      <c r="D179" s="16"/>
      <c r="E179" s="16"/>
      <c r="F179" s="16"/>
      <c r="G179" s="16"/>
      <c r="H179" s="16"/>
      <c r="I179" s="16"/>
      <c r="J179" s="16"/>
      <c r="K179" s="17"/>
      <c r="L179" s="20"/>
    </row>
    <row r="180" spans="1:23" ht="19" thickBot="1" x14ac:dyDescent="0.5">
      <c r="A180" s="125" t="s">
        <v>307</v>
      </c>
      <c r="B180" s="18"/>
      <c r="C180" s="18"/>
      <c r="D180" s="27" t="s">
        <v>77</v>
      </c>
      <c r="E180" s="9"/>
      <c r="F180" s="68" t="s">
        <v>302</v>
      </c>
      <c r="G180" s="9" t="s">
        <v>13</v>
      </c>
      <c r="H180" s="9"/>
      <c r="I180" s="9"/>
      <c r="J180" s="19" t="s">
        <v>19</v>
      </c>
      <c r="K180" s="20"/>
      <c r="L180" s="20"/>
    </row>
    <row r="181" spans="1:23" ht="109.75" customHeight="1" thickBot="1" x14ac:dyDescent="0.4">
      <c r="A181" s="125" t="s">
        <v>307</v>
      </c>
      <c r="B181" s="18"/>
      <c r="C181" s="18"/>
      <c r="D181" s="9"/>
      <c r="E181" s="9"/>
      <c r="F181" s="9"/>
      <c r="G181" s="9"/>
      <c r="H181" s="9"/>
      <c r="I181" s="9"/>
      <c r="J181" s="2" t="str">
        <f>IF(AND(F180&gt;=N182,F180&lt;=O182),M182,IF(AND(F180&gt;=N183,F180&lt;=O183),M183,IF(AND(F180&gt;=N184,F180&lt;=O184),M184,IF(AND(F180&gt;=N185,F180&lt;=O185),M185,IF(AND(F180&gt;=N186,F180&lt;=O186),M186,IF(AND(F180&gt;=N187,F180&lt;=O187),M187,M188))))))</f>
        <v>Verify Data Entry</v>
      </c>
      <c r="K181" s="20"/>
      <c r="L181" s="20"/>
      <c r="N181" t="s">
        <v>3</v>
      </c>
      <c r="O181" t="s">
        <v>4</v>
      </c>
    </row>
    <row r="182" spans="1:23" ht="72.5" hidden="1" x14ac:dyDescent="0.35">
      <c r="A182" s="125"/>
      <c r="B182" s="18"/>
      <c r="C182" s="18"/>
      <c r="D182" s="9"/>
      <c r="E182" s="9"/>
      <c r="F182" s="9"/>
      <c r="G182" s="9"/>
      <c r="H182" s="9"/>
      <c r="I182" s="9"/>
      <c r="J182" s="1"/>
      <c r="K182" s="20"/>
      <c r="L182" s="20"/>
      <c r="M182" s="3" t="s">
        <v>188</v>
      </c>
      <c r="N182">
        <v>0</v>
      </c>
      <c r="O182">
        <v>3</v>
      </c>
    </row>
    <row r="183" spans="1:23" ht="72.5" hidden="1" x14ac:dyDescent="0.35">
      <c r="A183" s="125"/>
      <c r="B183" s="18"/>
      <c r="C183" s="18"/>
      <c r="D183" s="9"/>
      <c r="E183" s="9"/>
      <c r="F183" s="9"/>
      <c r="G183" s="9"/>
      <c r="H183" s="9"/>
      <c r="I183" s="9"/>
      <c r="J183" s="1"/>
      <c r="K183" s="20"/>
      <c r="L183" s="20"/>
      <c r="M183" s="3" t="s">
        <v>79</v>
      </c>
      <c r="N183">
        <v>3</v>
      </c>
      <c r="O183">
        <v>6</v>
      </c>
    </row>
    <row r="184" spans="1:23" ht="87" hidden="1" x14ac:dyDescent="0.35">
      <c r="A184" s="125"/>
      <c r="B184" s="18"/>
      <c r="C184" s="18"/>
      <c r="D184" s="9"/>
      <c r="E184" s="9"/>
      <c r="F184" s="9"/>
      <c r="G184" s="9"/>
      <c r="H184" s="9"/>
      <c r="I184" s="9"/>
      <c r="J184" s="1"/>
      <c r="K184" s="20"/>
      <c r="L184" s="20"/>
      <c r="M184" s="29" t="s">
        <v>80</v>
      </c>
      <c r="N184">
        <v>6</v>
      </c>
      <c r="O184">
        <v>9</v>
      </c>
    </row>
    <row r="185" spans="1:23" ht="72.5" hidden="1" x14ac:dyDescent="0.35">
      <c r="A185" s="125"/>
      <c r="B185" s="18"/>
      <c r="C185" s="18"/>
      <c r="D185" s="9"/>
      <c r="E185" s="9"/>
      <c r="F185" s="9"/>
      <c r="G185" s="9"/>
      <c r="H185" s="9"/>
      <c r="I185" s="9"/>
      <c r="J185" s="1"/>
      <c r="K185" s="20"/>
      <c r="L185" s="20"/>
      <c r="M185" s="3" t="s">
        <v>81</v>
      </c>
      <c r="N185">
        <v>9</v>
      </c>
      <c r="O185">
        <v>12</v>
      </c>
    </row>
    <row r="186" spans="1:23" ht="58" hidden="1" x14ac:dyDescent="0.35">
      <c r="A186" s="125"/>
      <c r="B186" s="18"/>
      <c r="C186" s="18"/>
      <c r="D186" s="9"/>
      <c r="E186" s="9"/>
      <c r="F186" s="9"/>
      <c r="G186" s="9"/>
      <c r="H186" s="9"/>
      <c r="I186" s="9"/>
      <c r="J186" s="1"/>
      <c r="K186" s="20"/>
      <c r="L186" s="20"/>
      <c r="M186" s="3" t="s">
        <v>82</v>
      </c>
      <c r="N186">
        <v>12</v>
      </c>
      <c r="O186">
        <v>20</v>
      </c>
    </row>
    <row r="187" spans="1:23" ht="87" hidden="1" x14ac:dyDescent="0.35">
      <c r="A187" s="125"/>
      <c r="B187" s="18"/>
      <c r="C187" s="18"/>
      <c r="D187" s="9"/>
      <c r="E187" s="9"/>
      <c r="F187" s="9"/>
      <c r="G187" s="9"/>
      <c r="H187" s="9"/>
      <c r="I187" s="9"/>
      <c r="J187" s="1"/>
      <c r="K187" s="20"/>
      <c r="L187" s="20"/>
      <c r="M187" s="3" t="s">
        <v>83</v>
      </c>
      <c r="N187">
        <v>20</v>
      </c>
      <c r="O187">
        <v>60</v>
      </c>
    </row>
    <row r="188" spans="1:23" hidden="1" x14ac:dyDescent="0.35">
      <c r="A188" s="125"/>
      <c r="B188" s="18"/>
      <c r="C188" s="18"/>
      <c r="D188" s="9"/>
      <c r="E188" s="9"/>
      <c r="F188" s="9"/>
      <c r="G188" s="9"/>
      <c r="H188" s="9"/>
      <c r="I188" s="9"/>
      <c r="J188" s="8"/>
      <c r="K188" s="20"/>
      <c r="L188" s="20"/>
      <c r="M188" t="s">
        <v>15</v>
      </c>
    </row>
    <row r="189" spans="1:23" x14ac:dyDescent="0.35">
      <c r="A189" s="125" t="s">
        <v>307</v>
      </c>
      <c r="B189" s="18"/>
      <c r="C189" s="18"/>
      <c r="D189" s="9"/>
      <c r="E189" s="9"/>
      <c r="F189" s="9"/>
      <c r="G189" s="9"/>
      <c r="H189" s="9"/>
      <c r="I189" s="9"/>
      <c r="J189" s="9"/>
      <c r="K189" s="20"/>
      <c r="L189" s="20"/>
    </row>
    <row r="190" spans="1:23" x14ac:dyDescent="0.35">
      <c r="A190" s="125" t="s">
        <v>307</v>
      </c>
      <c r="B190" s="18"/>
      <c r="C190" s="18"/>
      <c r="D190" s="19" t="str">
        <f>IF(AND(F180&gt;=0,F180&lt;=10),M191,IF(AND(F180&gt;=10,F180&lt;=60),M192,M193))</f>
        <v>Verify Data Entry</v>
      </c>
      <c r="E190" s="9"/>
      <c r="F190" s="9"/>
      <c r="G190" s="9"/>
      <c r="H190" s="9"/>
      <c r="I190" s="9"/>
      <c r="J190" s="9"/>
      <c r="K190" s="20"/>
      <c r="L190" s="20"/>
    </row>
    <row r="191" spans="1:23" ht="16.25" customHeight="1" x14ac:dyDescent="0.35">
      <c r="A191" s="125" t="s">
        <v>307</v>
      </c>
      <c r="B191" s="18"/>
      <c r="C191" s="18"/>
      <c r="D191" s="21">
        <f>IF(AND(D190=M191),W196,0)</f>
        <v>0</v>
      </c>
      <c r="E191" s="9" t="s">
        <v>133</v>
      </c>
      <c r="F191" s="6" t="s">
        <v>24</v>
      </c>
      <c r="G191" s="9">
        <f>IF(AND(D190=M191),V196,0)</f>
        <v>0</v>
      </c>
      <c r="H191" s="9" t="s">
        <v>26</v>
      </c>
      <c r="I191" s="9"/>
      <c r="J191" s="9"/>
      <c r="K191" s="20"/>
      <c r="L191" s="20"/>
      <c r="M191" s="3" t="s">
        <v>84</v>
      </c>
    </row>
    <row r="192" spans="1:23" hidden="1" x14ac:dyDescent="0.35">
      <c r="A192" s="125"/>
      <c r="B192" s="18"/>
      <c r="C192" s="18"/>
      <c r="D192" s="9"/>
      <c r="E192" s="9"/>
      <c r="F192" s="9"/>
      <c r="G192" s="9"/>
      <c r="H192" s="9"/>
      <c r="I192" s="9"/>
      <c r="J192" s="9"/>
      <c r="K192" s="20"/>
      <c r="L192" s="20"/>
      <c r="M192" s="3" t="s">
        <v>25</v>
      </c>
    </row>
    <row r="193" spans="1:23" hidden="1" x14ac:dyDescent="0.35">
      <c r="A193" s="125"/>
      <c r="B193" s="18"/>
      <c r="C193" s="18"/>
      <c r="D193" s="9"/>
      <c r="E193" s="9"/>
      <c r="F193" s="9"/>
      <c r="G193" s="9"/>
      <c r="H193" s="9"/>
      <c r="I193" s="9"/>
      <c r="J193" s="9"/>
      <c r="K193" s="20"/>
      <c r="L193" s="20"/>
      <c r="M193" s="3" t="s">
        <v>15</v>
      </c>
    </row>
    <row r="194" spans="1:23" hidden="1" x14ac:dyDescent="0.35">
      <c r="A194" s="125"/>
      <c r="B194" s="18"/>
      <c r="C194" s="18"/>
      <c r="D194" s="9"/>
      <c r="E194" s="9"/>
      <c r="F194" s="9"/>
      <c r="G194" s="9"/>
      <c r="H194" s="9"/>
      <c r="I194" s="9"/>
      <c r="J194" s="9"/>
      <c r="K194" s="20"/>
      <c r="L194" s="20"/>
      <c r="M194" s="3"/>
    </row>
    <row r="195" spans="1:23" hidden="1" x14ac:dyDescent="0.35">
      <c r="A195" s="128"/>
      <c r="B195" s="18"/>
      <c r="C195" s="18"/>
      <c r="D195" s="9"/>
      <c r="E195" s="9"/>
      <c r="F195" s="9"/>
      <c r="G195" s="9"/>
      <c r="H195" s="9"/>
      <c r="I195" s="9"/>
      <c r="J195" s="9"/>
      <c r="K195" s="20"/>
      <c r="L195" s="20"/>
      <c r="N195" s="31" t="s">
        <v>27</v>
      </c>
      <c r="O195" s="31" t="s">
        <v>28</v>
      </c>
      <c r="P195" s="31" t="s">
        <v>29</v>
      </c>
      <c r="Q195" s="31" t="s">
        <v>30</v>
      </c>
      <c r="R195" s="31" t="s">
        <v>31</v>
      </c>
      <c r="S195" s="31"/>
      <c r="T195" s="31" t="s">
        <v>32</v>
      </c>
      <c r="U195" s="31" t="s">
        <v>33</v>
      </c>
      <c r="V195" s="31" t="s">
        <v>34</v>
      </c>
      <c r="W195" s="31" t="s">
        <v>35</v>
      </c>
    </row>
    <row r="196" spans="1:23" ht="15" thickBot="1" x14ac:dyDescent="0.4">
      <c r="A196" s="126" t="s">
        <v>307</v>
      </c>
      <c r="B196" s="18"/>
      <c r="C196" s="22"/>
      <c r="D196" s="23"/>
      <c r="E196" s="23"/>
      <c r="F196" s="23"/>
      <c r="G196" s="23"/>
      <c r="H196" s="23"/>
      <c r="I196" s="23"/>
      <c r="J196" s="23"/>
      <c r="K196" s="24"/>
      <c r="L196" s="20"/>
      <c r="N196" s="31">
        <v>54000</v>
      </c>
      <c r="O196" s="31" t="str">
        <f>F180</f>
        <v>Enter Data</v>
      </c>
      <c r="P196" s="31">
        <v>10</v>
      </c>
      <c r="Q196" s="31" t="e">
        <f>P196-O196</f>
        <v>#VALUE!</v>
      </c>
      <c r="R196" s="31" t="e">
        <f>Q196*$F$45/N196*1000</f>
        <v>#VALUE!</v>
      </c>
      <c r="S196" s="31"/>
      <c r="T196" s="31">
        <v>1</v>
      </c>
      <c r="U196" s="31" t="e">
        <f>Q196/T196</f>
        <v>#VALUE!</v>
      </c>
      <c r="V196" s="31" t="e">
        <f>ROUNDUP(U196,0)</f>
        <v>#VALUE!</v>
      </c>
      <c r="W196" s="32" t="e">
        <f>R196/V196</f>
        <v>#VALUE!</v>
      </c>
    </row>
    <row r="197" spans="1:23" ht="15" thickBot="1" x14ac:dyDescent="0.4">
      <c r="A197" s="125" t="s">
        <v>307</v>
      </c>
      <c r="B197" s="18"/>
      <c r="C197" s="9"/>
      <c r="D197" s="9"/>
      <c r="E197" s="9"/>
      <c r="F197" s="9"/>
      <c r="G197" s="9"/>
      <c r="H197" s="9"/>
      <c r="I197" s="9"/>
      <c r="J197" s="9"/>
      <c r="K197" s="9"/>
      <c r="L197" s="20"/>
    </row>
    <row r="198" spans="1:23" ht="8.4" customHeight="1" thickBot="1" x14ac:dyDescent="0.4">
      <c r="A198" s="125" t="s">
        <v>307</v>
      </c>
      <c r="B198" s="18"/>
      <c r="C198" s="15"/>
      <c r="D198" s="16"/>
      <c r="E198" s="16"/>
      <c r="F198" s="16"/>
      <c r="G198" s="16"/>
      <c r="H198" s="16"/>
      <c r="I198" s="16"/>
      <c r="J198" s="16"/>
      <c r="K198" s="17"/>
      <c r="L198" s="20"/>
    </row>
    <row r="199" spans="1:23" ht="19" thickBot="1" x14ac:dyDescent="0.5">
      <c r="A199" s="125" t="s">
        <v>307</v>
      </c>
      <c r="B199" s="18"/>
      <c r="C199" s="18"/>
      <c r="D199" s="27" t="s">
        <v>85</v>
      </c>
      <c r="E199" s="9"/>
      <c r="F199" s="68" t="s">
        <v>302</v>
      </c>
      <c r="G199" s="9" t="s">
        <v>13</v>
      </c>
      <c r="H199" s="9"/>
      <c r="I199" s="9"/>
      <c r="J199" s="19" t="s">
        <v>19</v>
      </c>
      <c r="K199" s="20"/>
      <c r="L199" s="20"/>
    </row>
    <row r="200" spans="1:23" ht="109.75" customHeight="1" thickBot="1" x14ac:dyDescent="0.4">
      <c r="A200" s="125" t="s">
        <v>307</v>
      </c>
      <c r="B200" s="18"/>
      <c r="C200" s="18"/>
      <c r="D200" s="9"/>
      <c r="E200" s="9"/>
      <c r="F200" s="9"/>
      <c r="G200" s="9"/>
      <c r="H200" s="9"/>
      <c r="I200" s="9"/>
      <c r="J200" s="2" t="str">
        <f>IF(AND(F199&gt;=N201,F199&lt;=O201),M201,IF(AND(F199&gt;=N202,F199&lt;=O202),M202,IF(AND(F199&gt;=N203,F199&lt;=O203),M203,IF(AND(F199&gt;=N204,F199&lt;=O204),M204,IF(AND(F199&gt;=N205,F199&lt;=O205),M205,IF(AND(F199&gt;=N206,F199&lt;=O206),M206,M207))))))</f>
        <v>Verify Data Entry</v>
      </c>
      <c r="K200" s="20"/>
      <c r="L200" s="20"/>
      <c r="N200" t="s">
        <v>3</v>
      </c>
      <c r="O200" t="s">
        <v>4</v>
      </c>
    </row>
    <row r="201" spans="1:23" ht="58" hidden="1" x14ac:dyDescent="0.35">
      <c r="A201" s="125" t="s">
        <v>145</v>
      </c>
      <c r="B201" s="18"/>
      <c r="C201" s="18"/>
      <c r="D201" s="9"/>
      <c r="E201" s="9"/>
      <c r="F201" s="9"/>
      <c r="G201" s="9"/>
      <c r="H201" s="9"/>
      <c r="I201" s="9"/>
      <c r="J201" s="1"/>
      <c r="K201" s="20"/>
      <c r="L201" s="20"/>
      <c r="M201" s="3" t="s">
        <v>86</v>
      </c>
      <c r="N201">
        <v>0</v>
      </c>
      <c r="O201">
        <v>2</v>
      </c>
    </row>
    <row r="202" spans="1:23" ht="58" hidden="1" x14ac:dyDescent="0.35">
      <c r="A202" s="125"/>
      <c r="B202" s="18"/>
      <c r="C202" s="18"/>
      <c r="D202" s="9"/>
      <c r="E202" s="9"/>
      <c r="F202" s="9"/>
      <c r="G202" s="9"/>
      <c r="H202" s="9"/>
      <c r="I202" s="9"/>
      <c r="J202" s="1"/>
      <c r="K202" s="20"/>
      <c r="L202" s="20"/>
      <c r="M202" s="3" t="s">
        <v>87</v>
      </c>
      <c r="N202">
        <v>2</v>
      </c>
      <c r="O202">
        <v>6</v>
      </c>
    </row>
    <row r="203" spans="1:23" ht="29" hidden="1" x14ac:dyDescent="0.35">
      <c r="A203" s="125"/>
      <c r="B203" s="18"/>
      <c r="C203" s="18"/>
      <c r="D203" s="9"/>
      <c r="E203" s="9"/>
      <c r="F203" s="9"/>
      <c r="G203" s="9"/>
      <c r="H203" s="9"/>
      <c r="I203" s="9"/>
      <c r="J203" s="1"/>
      <c r="K203" s="20"/>
      <c r="L203" s="20"/>
      <c r="M203" s="3" t="s">
        <v>88</v>
      </c>
      <c r="N203">
        <v>6</v>
      </c>
      <c r="O203">
        <v>7</v>
      </c>
    </row>
    <row r="204" spans="1:23" ht="101.5" hidden="1" x14ac:dyDescent="0.35">
      <c r="A204" s="125"/>
      <c r="B204" s="18"/>
      <c r="C204" s="18"/>
      <c r="D204" s="9"/>
      <c r="E204" s="9"/>
      <c r="F204" s="9"/>
      <c r="G204" s="9"/>
      <c r="H204" s="9"/>
      <c r="I204" s="9"/>
      <c r="J204" s="1"/>
      <c r="K204" s="20"/>
      <c r="L204" s="20"/>
      <c r="M204" s="3" t="s">
        <v>90</v>
      </c>
      <c r="N204">
        <v>7</v>
      </c>
      <c r="O204">
        <v>9</v>
      </c>
    </row>
    <row r="205" spans="1:23" ht="116" hidden="1" x14ac:dyDescent="0.35">
      <c r="A205" s="125"/>
      <c r="B205" s="18"/>
      <c r="C205" s="18"/>
      <c r="D205" s="9"/>
      <c r="E205" s="9"/>
      <c r="F205" s="9"/>
      <c r="G205" s="9"/>
      <c r="H205" s="9"/>
      <c r="I205" s="9"/>
      <c r="J205" s="1"/>
      <c r="K205" s="20"/>
      <c r="L205" s="20"/>
      <c r="M205" s="3" t="s">
        <v>89</v>
      </c>
      <c r="N205">
        <v>9</v>
      </c>
      <c r="O205">
        <v>10</v>
      </c>
    </row>
    <row r="206" spans="1:23" ht="101.5" hidden="1" x14ac:dyDescent="0.35">
      <c r="A206" s="125"/>
      <c r="B206" s="18"/>
      <c r="C206" s="18"/>
      <c r="D206" s="9"/>
      <c r="E206" s="9"/>
      <c r="F206" s="9"/>
      <c r="G206" s="9"/>
      <c r="H206" s="9"/>
      <c r="I206" s="9"/>
      <c r="J206" s="1"/>
      <c r="K206" s="20"/>
      <c r="L206" s="20"/>
      <c r="M206" s="3" t="s">
        <v>91</v>
      </c>
      <c r="N206">
        <v>10</v>
      </c>
      <c r="O206">
        <v>20</v>
      </c>
    </row>
    <row r="207" spans="1:23" hidden="1" x14ac:dyDescent="0.35">
      <c r="A207" s="125"/>
      <c r="B207" s="18"/>
      <c r="C207" s="18"/>
      <c r="D207" s="9"/>
      <c r="E207" s="9"/>
      <c r="F207" s="9"/>
      <c r="G207" s="9"/>
      <c r="H207" s="9"/>
      <c r="I207" s="9"/>
      <c r="J207" s="8"/>
      <c r="K207" s="20"/>
      <c r="L207" s="20"/>
      <c r="M207" t="s">
        <v>15</v>
      </c>
    </row>
    <row r="208" spans="1:23" x14ac:dyDescent="0.35">
      <c r="A208" s="125" t="s">
        <v>307</v>
      </c>
      <c r="B208" s="18"/>
      <c r="C208" s="18"/>
      <c r="D208" s="9"/>
      <c r="E208" s="9"/>
      <c r="F208" s="9"/>
      <c r="G208" s="9"/>
      <c r="H208" s="9"/>
      <c r="I208" s="9"/>
      <c r="J208" s="9"/>
      <c r="K208" s="20"/>
      <c r="L208" s="20"/>
    </row>
    <row r="209" spans="1:23" x14ac:dyDescent="0.35">
      <c r="A209" s="125" t="s">
        <v>307</v>
      </c>
      <c r="B209" s="18"/>
      <c r="C209" s="18"/>
      <c r="D209" s="19" t="str">
        <f>IF(AND(F199&gt;=0,F199&lt;=7),M210,IF(AND(F199&gt;=7,F199&lt;=20),M211,M212))</f>
        <v>Verify Data Entry</v>
      </c>
      <c r="E209" s="9"/>
      <c r="F209" s="9"/>
      <c r="G209" s="9"/>
      <c r="H209" s="9"/>
      <c r="I209" s="9"/>
      <c r="J209" s="9"/>
      <c r="K209" s="20"/>
      <c r="L209" s="20"/>
    </row>
    <row r="210" spans="1:23" ht="16.75" customHeight="1" x14ac:dyDescent="0.35">
      <c r="A210" s="125" t="s">
        <v>307</v>
      </c>
      <c r="B210" s="18"/>
      <c r="C210" s="18"/>
      <c r="D210" s="21">
        <f>IF(AND(D209=M210),W215,0)</f>
        <v>0</v>
      </c>
      <c r="E210" s="9" t="s">
        <v>133</v>
      </c>
      <c r="F210" s="6" t="s">
        <v>24</v>
      </c>
      <c r="G210" s="9">
        <f>IF(AND(D209=M210),V215,0)</f>
        <v>0</v>
      </c>
      <c r="H210" s="9" t="s">
        <v>26</v>
      </c>
      <c r="I210" s="9"/>
      <c r="J210" s="9"/>
      <c r="K210" s="20"/>
      <c r="L210" s="20"/>
      <c r="M210" s="3" t="s">
        <v>92</v>
      </c>
    </row>
    <row r="211" spans="1:23" hidden="1" x14ac:dyDescent="0.35">
      <c r="A211" s="125"/>
      <c r="B211" s="18"/>
      <c r="C211" s="18"/>
      <c r="D211" s="9"/>
      <c r="E211" s="9"/>
      <c r="F211" s="9"/>
      <c r="G211" s="9"/>
      <c r="H211" s="9"/>
      <c r="I211" s="9"/>
      <c r="J211" s="9"/>
      <c r="K211" s="20"/>
      <c r="L211" s="20"/>
      <c r="M211" s="3" t="s">
        <v>25</v>
      </c>
    </row>
    <row r="212" spans="1:23" hidden="1" x14ac:dyDescent="0.35">
      <c r="A212" s="125"/>
      <c r="B212" s="18"/>
      <c r="C212" s="18"/>
      <c r="D212" s="9"/>
      <c r="E212" s="9"/>
      <c r="F212" s="9"/>
      <c r="G212" s="9"/>
      <c r="H212" s="9"/>
      <c r="I212" s="9"/>
      <c r="J212" s="9"/>
      <c r="K212" s="20"/>
      <c r="L212" s="20"/>
      <c r="M212" s="3" t="s">
        <v>15</v>
      </c>
    </row>
    <row r="213" spans="1:23" hidden="1" x14ac:dyDescent="0.35">
      <c r="A213" s="125"/>
      <c r="B213" s="18"/>
      <c r="C213" s="18"/>
      <c r="D213" s="9"/>
      <c r="E213" s="9"/>
      <c r="F213" s="9"/>
      <c r="G213" s="9"/>
      <c r="H213" s="9"/>
      <c r="I213" s="9"/>
      <c r="J213" s="9"/>
      <c r="K213" s="20"/>
      <c r="L213" s="20"/>
      <c r="M213" s="3"/>
    </row>
    <row r="214" spans="1:23" hidden="1" x14ac:dyDescent="0.35">
      <c r="A214" s="128"/>
      <c r="B214" s="18"/>
      <c r="C214" s="18"/>
      <c r="D214" s="9"/>
      <c r="E214" s="9"/>
      <c r="F214" s="9"/>
      <c r="G214" s="9"/>
      <c r="H214" s="9"/>
      <c r="I214" s="9"/>
      <c r="J214" s="9"/>
      <c r="K214" s="20"/>
      <c r="L214" s="20"/>
      <c r="N214" s="31" t="s">
        <v>27</v>
      </c>
      <c r="O214" s="31" t="s">
        <v>28</v>
      </c>
      <c r="P214" s="31" t="s">
        <v>29</v>
      </c>
      <c r="Q214" s="31" t="s">
        <v>30</v>
      </c>
      <c r="R214" s="31" t="s">
        <v>31</v>
      </c>
      <c r="S214" s="31"/>
      <c r="T214" s="31" t="s">
        <v>32</v>
      </c>
      <c r="U214" s="31" t="s">
        <v>33</v>
      </c>
      <c r="V214" s="31" t="s">
        <v>34</v>
      </c>
      <c r="W214" s="31" t="s">
        <v>35</v>
      </c>
    </row>
    <row r="215" spans="1:23" ht="15" thickBot="1" x14ac:dyDescent="0.4">
      <c r="A215" s="126" t="s">
        <v>307</v>
      </c>
      <c r="B215" s="18"/>
      <c r="C215" s="22"/>
      <c r="D215" s="23"/>
      <c r="E215" s="23"/>
      <c r="F215" s="23"/>
      <c r="G215" s="23"/>
      <c r="H215" s="23"/>
      <c r="I215" s="23"/>
      <c r="J215" s="23"/>
      <c r="K215" s="24"/>
      <c r="L215" s="20"/>
      <c r="N215" s="31">
        <v>4000</v>
      </c>
      <c r="O215" s="31" t="str">
        <f>F199</f>
        <v>Enter Data</v>
      </c>
      <c r="P215" s="31">
        <v>7</v>
      </c>
      <c r="Q215" s="31" t="e">
        <f>P215-O215</f>
        <v>#VALUE!</v>
      </c>
      <c r="R215" s="31" t="e">
        <f>Q215*$F$45/N215*1000</f>
        <v>#VALUE!</v>
      </c>
      <c r="S215" s="31"/>
      <c r="T215" s="31">
        <v>1</v>
      </c>
      <c r="U215" s="31" t="e">
        <f>Q215/T215</f>
        <v>#VALUE!</v>
      </c>
      <c r="V215" s="31" t="e">
        <f>ROUNDUP(U215,0)</f>
        <v>#VALUE!</v>
      </c>
      <c r="W215" s="32" t="e">
        <f>R215/V215</f>
        <v>#VALUE!</v>
      </c>
    </row>
    <row r="216" spans="1:23" ht="15" thickBot="1" x14ac:dyDescent="0.4">
      <c r="A216" s="125" t="s">
        <v>307</v>
      </c>
      <c r="B216" s="18"/>
      <c r="C216" s="9"/>
      <c r="D216" s="9"/>
      <c r="E216" s="9"/>
      <c r="F216" s="9"/>
      <c r="G216" s="9"/>
      <c r="H216" s="9"/>
      <c r="I216" s="9"/>
      <c r="J216" s="9"/>
      <c r="K216" s="9"/>
      <c r="L216" s="20"/>
    </row>
    <row r="217" spans="1:23" ht="8.4" customHeight="1" thickBot="1" x14ac:dyDescent="0.4">
      <c r="A217" s="125" t="s">
        <v>307</v>
      </c>
      <c r="B217" s="18"/>
      <c r="C217" s="15"/>
      <c r="D217" s="16"/>
      <c r="E217" s="16"/>
      <c r="F217" s="16"/>
      <c r="G217" s="16"/>
      <c r="H217" s="16"/>
      <c r="I217" s="16"/>
      <c r="J217" s="16"/>
      <c r="K217" s="17"/>
      <c r="L217" s="20"/>
    </row>
    <row r="218" spans="1:23" ht="19" thickBot="1" x14ac:dyDescent="0.5">
      <c r="A218" s="125" t="s">
        <v>307</v>
      </c>
      <c r="B218" s="18"/>
      <c r="C218" s="18"/>
      <c r="D218" s="27" t="s">
        <v>314</v>
      </c>
      <c r="E218" s="9"/>
      <c r="F218" s="68" t="s">
        <v>302</v>
      </c>
      <c r="G218" s="9" t="s">
        <v>13</v>
      </c>
      <c r="H218" s="9"/>
      <c r="I218" s="9"/>
      <c r="J218" s="19" t="s">
        <v>19</v>
      </c>
      <c r="K218" s="20"/>
      <c r="L218" s="20"/>
    </row>
    <row r="219" spans="1:23" ht="109.75" customHeight="1" thickBot="1" x14ac:dyDescent="0.4">
      <c r="A219" s="125" t="s">
        <v>307</v>
      </c>
      <c r="B219" s="18"/>
      <c r="C219" s="18"/>
      <c r="D219" s="9"/>
      <c r="E219" s="9"/>
      <c r="F219" s="9"/>
      <c r="G219" s="9"/>
      <c r="H219" s="9"/>
      <c r="I219" s="9"/>
      <c r="J219" s="2" t="str">
        <f>IF(AND(F218&gt;=N220,F218&lt;=O220),M220,IF(AND(F218&gt;=N221,F218&lt;=O221),M221,IF(AND(F218&gt;=N222,F218&lt;=O222),M222,IF(AND(F218&gt;=N223,F218&lt;=O223),M223,IF(AND(F218&gt;=N224,F218&lt;=O224),M224,IF(AND(F218&gt;=N225,F218&lt;=O225),M225,M226))))))</f>
        <v>Verify Data Entry</v>
      </c>
      <c r="K219" s="20"/>
      <c r="L219" s="20"/>
      <c r="N219" t="s">
        <v>3</v>
      </c>
      <c r="O219" t="s">
        <v>4</v>
      </c>
    </row>
    <row r="220" spans="1:23" ht="58" hidden="1" x14ac:dyDescent="0.35">
      <c r="A220" s="125"/>
      <c r="B220" s="18"/>
      <c r="C220" s="18"/>
      <c r="D220" s="9"/>
      <c r="E220" s="9"/>
      <c r="F220" s="9"/>
      <c r="G220" s="9"/>
      <c r="H220" s="9"/>
      <c r="I220" s="9"/>
      <c r="J220" s="1"/>
      <c r="K220" s="20"/>
      <c r="L220" s="20"/>
      <c r="M220" s="3" t="s">
        <v>93</v>
      </c>
      <c r="N220">
        <v>0</v>
      </c>
      <c r="O220">
        <v>0.5</v>
      </c>
    </row>
    <row r="221" spans="1:23" ht="58" hidden="1" x14ac:dyDescent="0.35">
      <c r="A221" s="125"/>
      <c r="B221" s="18"/>
      <c r="C221" s="18"/>
      <c r="D221" s="9"/>
      <c r="E221" s="9"/>
      <c r="F221" s="9"/>
      <c r="G221" s="9"/>
      <c r="H221" s="9"/>
      <c r="I221" s="9"/>
      <c r="J221" s="1"/>
      <c r="K221" s="20"/>
      <c r="L221" s="20"/>
      <c r="M221" s="3" t="s">
        <v>94</v>
      </c>
      <c r="N221">
        <v>0.5</v>
      </c>
      <c r="O221">
        <v>1.4</v>
      </c>
    </row>
    <row r="222" spans="1:23" ht="29" hidden="1" x14ac:dyDescent="0.35">
      <c r="A222" s="125"/>
      <c r="B222" s="18"/>
      <c r="C222" s="18"/>
      <c r="D222" s="9"/>
      <c r="E222" s="9"/>
      <c r="F222" s="9"/>
      <c r="G222" s="9"/>
      <c r="H222" s="9"/>
      <c r="I222" s="9"/>
      <c r="J222" s="1"/>
      <c r="K222" s="20"/>
      <c r="L222" s="20"/>
      <c r="M222" s="3" t="s">
        <v>95</v>
      </c>
      <c r="N222">
        <v>1.4</v>
      </c>
      <c r="O222">
        <v>1.5</v>
      </c>
    </row>
    <row r="223" spans="1:23" ht="87" hidden="1" x14ac:dyDescent="0.35">
      <c r="A223" s="125"/>
      <c r="B223" s="18"/>
      <c r="C223" s="18"/>
      <c r="D223" s="9"/>
      <c r="E223" s="9"/>
      <c r="F223" s="9"/>
      <c r="G223" s="9"/>
      <c r="H223" s="9"/>
      <c r="I223" s="9"/>
      <c r="J223" s="1"/>
      <c r="K223" s="20"/>
      <c r="L223" s="20"/>
      <c r="M223" s="3" t="s">
        <v>96</v>
      </c>
      <c r="N223">
        <v>1.5</v>
      </c>
      <c r="O223">
        <v>1.8</v>
      </c>
    </row>
    <row r="224" spans="1:23" ht="101.5" hidden="1" x14ac:dyDescent="0.35">
      <c r="A224" s="125"/>
      <c r="B224" s="18"/>
      <c r="C224" s="18"/>
      <c r="D224" s="9"/>
      <c r="E224" s="9"/>
      <c r="F224" s="9"/>
      <c r="G224" s="9"/>
      <c r="H224" s="9"/>
      <c r="I224" s="9"/>
      <c r="J224" s="1"/>
      <c r="K224" s="20"/>
      <c r="L224" s="20"/>
      <c r="M224" s="3" t="s">
        <v>97</v>
      </c>
      <c r="N224">
        <v>1.8</v>
      </c>
      <c r="O224">
        <v>2</v>
      </c>
    </row>
    <row r="225" spans="1:25" ht="72.5" hidden="1" x14ac:dyDescent="0.35">
      <c r="A225" s="125"/>
      <c r="B225" s="18"/>
      <c r="C225" s="18"/>
      <c r="D225" s="9"/>
      <c r="E225" s="9"/>
      <c r="F225" s="9"/>
      <c r="G225" s="9"/>
      <c r="H225" s="9"/>
      <c r="I225" s="9"/>
      <c r="J225" s="1"/>
      <c r="K225" s="20"/>
      <c r="L225" s="20"/>
      <c r="M225" s="3" t="s">
        <v>98</v>
      </c>
      <c r="N225">
        <v>2</v>
      </c>
      <c r="O225">
        <v>3</v>
      </c>
    </row>
    <row r="226" spans="1:25" hidden="1" x14ac:dyDescent="0.35">
      <c r="A226" s="125"/>
      <c r="B226" s="18"/>
      <c r="C226" s="18"/>
      <c r="D226" s="9"/>
      <c r="E226" s="9"/>
      <c r="F226" s="9"/>
      <c r="G226" s="9"/>
      <c r="H226" s="9"/>
      <c r="I226" s="9"/>
      <c r="J226" s="8"/>
      <c r="K226" s="20"/>
      <c r="L226" s="20"/>
      <c r="M226" t="s">
        <v>15</v>
      </c>
    </row>
    <row r="227" spans="1:25" x14ac:dyDescent="0.35">
      <c r="A227" s="125" t="s">
        <v>307</v>
      </c>
      <c r="B227" s="18"/>
      <c r="C227" s="18"/>
      <c r="D227" s="9"/>
      <c r="E227" s="9"/>
      <c r="F227" s="9"/>
      <c r="G227" s="9"/>
      <c r="H227" s="9"/>
      <c r="I227" s="9"/>
      <c r="J227" s="9"/>
      <c r="K227" s="20"/>
      <c r="L227" s="20"/>
    </row>
    <row r="228" spans="1:25" x14ac:dyDescent="0.35">
      <c r="A228" s="125" t="s">
        <v>307</v>
      </c>
      <c r="B228" s="18"/>
      <c r="C228" s="18"/>
      <c r="D228" s="19" t="str">
        <f>IF(AND(F218&gt;=0,F218&lt;=1.5),M229,IF(AND(F218&gt;=1.5,F218&lt;=3),M230,M231))</f>
        <v>Verify Data Entry</v>
      </c>
      <c r="E228" s="9"/>
      <c r="F228" s="9"/>
      <c r="G228" s="9"/>
      <c r="H228" s="9"/>
      <c r="I228" s="9"/>
      <c r="J228" s="9"/>
      <c r="K228" s="20"/>
      <c r="L228" s="20"/>
    </row>
    <row r="229" spans="1:25" ht="18.649999999999999" customHeight="1" x14ac:dyDescent="0.35">
      <c r="A229" s="125" t="s">
        <v>307</v>
      </c>
      <c r="B229" s="18"/>
      <c r="C229" s="18"/>
      <c r="D229" s="21">
        <f>IF(AND(D228=M229),W234,0)</f>
        <v>0</v>
      </c>
      <c r="E229" s="9" t="s">
        <v>133</v>
      </c>
      <c r="F229" s="6" t="s">
        <v>24</v>
      </c>
      <c r="G229" s="9">
        <f>IF(AND(D228=M229),V234,0)</f>
        <v>0</v>
      </c>
      <c r="H229" s="9" t="s">
        <v>26</v>
      </c>
      <c r="I229" s="9"/>
      <c r="J229" s="9"/>
      <c r="K229" s="20"/>
      <c r="L229" s="20"/>
      <c r="M229" s="3" t="s">
        <v>99</v>
      </c>
    </row>
    <row r="230" spans="1:25" hidden="1" x14ac:dyDescent="0.35">
      <c r="A230" s="125"/>
      <c r="B230" s="18"/>
      <c r="C230" s="18"/>
      <c r="D230" s="9"/>
      <c r="E230" s="9"/>
      <c r="F230" s="9"/>
      <c r="G230" s="9"/>
      <c r="H230" s="9"/>
      <c r="I230" s="9"/>
      <c r="J230" s="9"/>
      <c r="K230" s="20"/>
      <c r="L230" s="20"/>
      <c r="M230" s="3" t="s">
        <v>25</v>
      </c>
    </row>
    <row r="231" spans="1:25" hidden="1" x14ac:dyDescent="0.35">
      <c r="A231" s="125"/>
      <c r="B231" s="18"/>
      <c r="C231" s="18"/>
      <c r="D231" s="9"/>
      <c r="E231" s="9"/>
      <c r="F231" s="9"/>
      <c r="G231" s="9"/>
      <c r="H231" s="9"/>
      <c r="I231" s="9"/>
      <c r="J231" s="9"/>
      <c r="K231" s="20"/>
      <c r="L231" s="20"/>
      <c r="M231" s="3" t="s">
        <v>15</v>
      </c>
    </row>
    <row r="232" spans="1:25" hidden="1" x14ac:dyDescent="0.35">
      <c r="A232" s="125"/>
      <c r="B232" s="18"/>
      <c r="C232" s="18"/>
      <c r="D232" s="9"/>
      <c r="E232" s="9"/>
      <c r="F232" s="9"/>
      <c r="G232" s="9"/>
      <c r="H232" s="9"/>
      <c r="I232" s="9"/>
      <c r="J232" s="9"/>
      <c r="K232" s="20"/>
      <c r="L232" s="20"/>
      <c r="M232" s="3"/>
    </row>
    <row r="233" spans="1:25" hidden="1" x14ac:dyDescent="0.35">
      <c r="A233" s="128"/>
      <c r="B233" s="18"/>
      <c r="C233" s="18"/>
      <c r="D233" s="9"/>
      <c r="E233" s="9"/>
      <c r="F233" s="9"/>
      <c r="G233" s="9"/>
      <c r="H233" s="9"/>
      <c r="I233" s="9"/>
      <c r="J233" s="9"/>
      <c r="K233" s="20"/>
      <c r="L233" s="20"/>
      <c r="N233" s="31" t="s">
        <v>27</v>
      </c>
      <c r="O233" s="31" t="s">
        <v>28</v>
      </c>
      <c r="P233" s="31" t="s">
        <v>29</v>
      </c>
      <c r="Q233" s="31" t="s">
        <v>30</v>
      </c>
      <c r="R233" s="31" t="s">
        <v>31</v>
      </c>
      <c r="S233" s="31"/>
      <c r="T233" s="31" t="s">
        <v>32</v>
      </c>
      <c r="U233" s="31" t="s">
        <v>33</v>
      </c>
      <c r="V233" s="31" t="s">
        <v>34</v>
      </c>
      <c r="W233" s="31" t="s">
        <v>35</v>
      </c>
    </row>
    <row r="234" spans="1:25" ht="15" thickBot="1" x14ac:dyDescent="0.4">
      <c r="A234" s="126" t="s">
        <v>307</v>
      </c>
      <c r="B234" s="18"/>
      <c r="C234" s="22"/>
      <c r="D234" s="23"/>
      <c r="E234" s="23"/>
      <c r="F234" s="23"/>
      <c r="G234" s="23"/>
      <c r="H234" s="23"/>
      <c r="I234" s="23"/>
      <c r="J234" s="23"/>
      <c r="K234" s="24"/>
      <c r="L234" s="20"/>
      <c r="N234" s="31">
        <v>1000</v>
      </c>
      <c r="O234" s="31" t="str">
        <f>F218</f>
        <v>Enter Data</v>
      </c>
      <c r="P234" s="31">
        <v>1.5</v>
      </c>
      <c r="Q234" s="31" t="e">
        <f>P234-O234</f>
        <v>#VALUE!</v>
      </c>
      <c r="R234" s="31" t="e">
        <f>Q234*$F$45/N234*1000</f>
        <v>#VALUE!</v>
      </c>
      <c r="S234" s="31"/>
      <c r="T234" s="31">
        <v>0.1</v>
      </c>
      <c r="U234" s="31" t="e">
        <f>Q234/T234</f>
        <v>#VALUE!</v>
      </c>
      <c r="V234" s="31" t="e">
        <f>ROUNDUP(U234,0)</f>
        <v>#VALUE!</v>
      </c>
      <c r="W234" s="32" t="e">
        <f>R234/V234</f>
        <v>#VALUE!</v>
      </c>
    </row>
    <row r="235" spans="1:25" hidden="1" x14ac:dyDescent="0.35">
      <c r="B235" s="18"/>
      <c r="C235" s="9"/>
      <c r="D235" s="9"/>
      <c r="E235" s="9"/>
      <c r="F235" s="9"/>
      <c r="G235" s="9"/>
      <c r="H235" s="9"/>
      <c r="I235" s="9"/>
      <c r="J235" s="9"/>
      <c r="K235" s="9"/>
      <c r="L235" s="20"/>
    </row>
    <row r="236" spans="1:25" ht="15" thickBot="1" x14ac:dyDescent="0.4">
      <c r="A236" s="125" t="s">
        <v>307</v>
      </c>
      <c r="B236" s="18"/>
      <c r="C236" s="9"/>
      <c r="D236" s="9"/>
      <c r="E236" s="9"/>
      <c r="F236" s="9"/>
      <c r="G236" s="9"/>
      <c r="H236" s="9"/>
      <c r="I236" s="9"/>
      <c r="J236" s="9"/>
      <c r="K236" s="9"/>
      <c r="L236" s="20"/>
    </row>
    <row r="237" spans="1:25" ht="8.4" customHeight="1" x14ac:dyDescent="0.35">
      <c r="A237" s="125" t="s">
        <v>307</v>
      </c>
      <c r="B237" s="18"/>
      <c r="C237" s="15"/>
      <c r="D237" s="16"/>
      <c r="E237" s="16"/>
      <c r="F237" s="16"/>
      <c r="G237" s="16"/>
      <c r="H237" s="16"/>
      <c r="I237" s="16"/>
      <c r="J237" s="16"/>
      <c r="K237" s="17"/>
      <c r="L237" s="20"/>
    </row>
    <row r="238" spans="1:25" ht="19" thickBot="1" x14ac:dyDescent="0.5">
      <c r="A238" s="125" t="s">
        <v>307</v>
      </c>
      <c r="B238" s="18"/>
      <c r="C238" s="18"/>
      <c r="D238" s="27" t="s">
        <v>250</v>
      </c>
      <c r="E238" s="9"/>
      <c r="F238" s="9"/>
      <c r="G238" s="30"/>
      <c r="H238" s="9"/>
      <c r="I238" s="9"/>
      <c r="J238" s="19" t="s">
        <v>10</v>
      </c>
      <c r="K238" s="20"/>
      <c r="L238" s="20"/>
    </row>
    <row r="239" spans="1:25" ht="240.65" customHeight="1" thickBot="1" x14ac:dyDescent="0.4">
      <c r="A239" s="125" t="s">
        <v>307</v>
      </c>
      <c r="B239" s="18"/>
      <c r="C239" s="18"/>
      <c r="D239" s="9"/>
      <c r="E239" s="9"/>
      <c r="F239" s="9"/>
      <c r="G239" s="9"/>
      <c r="H239" s="9"/>
      <c r="I239" s="9"/>
      <c r="J239" s="2" t="str">
        <f>M239</f>
        <v>Strongly recommended to be dosed as part of the Reef Moonshiner program!
Rubidium is a very influencing element with very positive effects to Shrooms, Zoa, Torches, all Soft corals as well to SPS. Many Moonshiner user repeatedly see significant effects and improvements when this element is supplemented.
Rubidium is unfortunately not tested by ATI or Triton. However since Rubidium is a very expensive metal it is barely included in salt mixes and supplements. The ICP testing has shown that every tank is lacking therefore on Rubidium, not even reaching the natural level of 200µg/L, but mostly depleted to zero detection.
Rubidium is done in 2 steps.
1.) Initial correction dosage of 200µg/L (equal to 0.2mg/L / equal 0.2ppm)
2.) Subsequent refreshments of either monthly or daily, your choice.
See dosing instructions below, and more information can be found in the Reef Moonshiner Handbook on Rubidium.</v>
      </c>
      <c r="K239" s="20"/>
      <c r="L239" s="20"/>
      <c r="M239" s="72" t="s">
        <v>251</v>
      </c>
      <c r="N239" t="s">
        <v>3</v>
      </c>
      <c r="O239" t="s">
        <v>4</v>
      </c>
    </row>
    <row r="240" spans="1:25" x14ac:dyDescent="0.35">
      <c r="A240" s="125" t="s">
        <v>307</v>
      </c>
      <c r="B240" s="18"/>
      <c r="C240" s="18"/>
      <c r="D240" s="9"/>
      <c r="E240" s="9"/>
      <c r="F240" s="9"/>
      <c r="G240" s="9"/>
      <c r="H240" s="9"/>
      <c r="I240" s="9"/>
      <c r="J240" s="9"/>
      <c r="K240" s="20"/>
      <c r="L240" s="20"/>
      <c r="N240" s="69"/>
      <c r="O240" s="69"/>
      <c r="P240" s="69"/>
      <c r="Q240" s="69"/>
      <c r="R240" s="69"/>
      <c r="S240" s="69"/>
      <c r="T240" s="69"/>
      <c r="U240" s="69"/>
      <c r="V240" s="69"/>
      <c r="W240" s="69"/>
      <c r="X240" s="69"/>
      <c r="Y240" s="69"/>
    </row>
    <row r="241" spans="1:25" x14ac:dyDescent="0.35">
      <c r="A241" s="125" t="s">
        <v>307</v>
      </c>
      <c r="B241" s="18"/>
      <c r="C241" s="18"/>
      <c r="D241" s="19" t="s">
        <v>255</v>
      </c>
      <c r="E241" s="9"/>
      <c r="F241" s="9"/>
      <c r="G241" s="9"/>
      <c r="H241" s="9"/>
      <c r="I241" s="9"/>
      <c r="J241" s="9"/>
      <c r="K241" s="20"/>
      <c r="L241" s="20"/>
      <c r="N241" s="69"/>
      <c r="O241" s="69"/>
      <c r="P241" s="69"/>
      <c r="Q241" s="69"/>
      <c r="R241" s="69"/>
      <c r="S241" s="69"/>
      <c r="T241" s="69"/>
      <c r="U241" s="69"/>
      <c r="V241" s="69"/>
      <c r="W241" s="69"/>
      <c r="X241" s="69"/>
      <c r="Y241" s="69"/>
    </row>
    <row r="242" spans="1:25" x14ac:dyDescent="0.35">
      <c r="A242" s="125" t="s">
        <v>307</v>
      </c>
      <c r="B242" s="18"/>
      <c r="C242" s="18"/>
      <c r="D242" s="21" t="e">
        <f>W244</f>
        <v>#VALUE!</v>
      </c>
      <c r="E242" s="9" t="s">
        <v>133</v>
      </c>
      <c r="F242" s="6" t="s">
        <v>24</v>
      </c>
      <c r="G242" s="9">
        <f>V244</f>
        <v>2</v>
      </c>
      <c r="H242" s="9" t="s">
        <v>26</v>
      </c>
      <c r="I242" s="9"/>
      <c r="J242" s="9"/>
      <c r="K242" s="20"/>
      <c r="L242" s="20"/>
      <c r="M242" s="3"/>
      <c r="N242" s="69"/>
      <c r="O242" s="69"/>
      <c r="P242" s="69"/>
      <c r="Q242" s="69"/>
      <c r="R242" s="69"/>
      <c r="S242" s="69"/>
      <c r="T242" s="69"/>
      <c r="U242" s="69"/>
      <c r="V242" s="69"/>
      <c r="W242" s="69"/>
      <c r="X242" s="69"/>
      <c r="Y242" s="69"/>
    </row>
    <row r="243" spans="1:25" hidden="1" x14ac:dyDescent="0.35">
      <c r="A243" s="128"/>
      <c r="B243" s="18"/>
      <c r="C243" s="18"/>
      <c r="D243" s="9"/>
      <c r="E243" s="9"/>
      <c r="F243" s="9"/>
      <c r="G243" s="9"/>
      <c r="H243" s="9"/>
      <c r="I243" s="9"/>
      <c r="J243" s="9"/>
      <c r="K243" s="20"/>
      <c r="L243" s="20"/>
      <c r="N243" s="31" t="s">
        <v>27</v>
      </c>
      <c r="O243" s="31" t="s">
        <v>28</v>
      </c>
      <c r="P243" s="31" t="s">
        <v>29</v>
      </c>
      <c r="Q243" s="31" t="s">
        <v>30</v>
      </c>
      <c r="R243" s="31" t="s">
        <v>31</v>
      </c>
      <c r="S243" s="31"/>
      <c r="T243" s="31" t="s">
        <v>32</v>
      </c>
      <c r="U243" s="31" t="s">
        <v>33</v>
      </c>
      <c r="V243" s="31" t="s">
        <v>34</v>
      </c>
      <c r="W243" s="31" t="s">
        <v>35</v>
      </c>
      <c r="X243" s="73"/>
      <c r="Y243" s="69"/>
    </row>
    <row r="244" spans="1:25" x14ac:dyDescent="0.35">
      <c r="A244" s="126" t="s">
        <v>307</v>
      </c>
      <c r="B244" s="18"/>
      <c r="C244" s="18"/>
      <c r="D244" s="9"/>
      <c r="E244" s="9"/>
      <c r="F244" s="9"/>
      <c r="G244" s="9"/>
      <c r="H244" s="9"/>
      <c r="I244" s="9"/>
      <c r="J244" s="9"/>
      <c r="K244" s="20"/>
      <c r="L244" s="20"/>
      <c r="N244" s="31">
        <v>1000</v>
      </c>
      <c r="O244" s="31">
        <v>0</v>
      </c>
      <c r="P244" s="31">
        <v>0.2</v>
      </c>
      <c r="Q244" s="31">
        <f>P244-O244</f>
        <v>0.2</v>
      </c>
      <c r="R244" s="31" t="e">
        <f>Q244*$F$45/N244*1000</f>
        <v>#VALUE!</v>
      </c>
      <c r="S244" s="31"/>
      <c r="T244" s="31">
        <v>0.1</v>
      </c>
      <c r="U244" s="31">
        <f>Q244/T244</f>
        <v>2</v>
      </c>
      <c r="V244" s="31">
        <f>ROUNDUP(U244,0)</f>
        <v>2</v>
      </c>
      <c r="W244" s="32" t="e">
        <f>R244/V244</f>
        <v>#VALUE!</v>
      </c>
      <c r="X244" s="73"/>
      <c r="Y244" s="69"/>
    </row>
    <row r="245" spans="1:25" x14ac:dyDescent="0.35">
      <c r="A245" s="125" t="s">
        <v>307</v>
      </c>
      <c r="B245" s="18"/>
      <c r="C245" s="18"/>
      <c r="D245" s="19" t="s">
        <v>252</v>
      </c>
      <c r="E245" s="9"/>
      <c r="F245" s="9"/>
      <c r="G245" s="9"/>
      <c r="H245" s="9"/>
      <c r="I245" s="9"/>
      <c r="J245" s="9"/>
      <c r="K245" s="20"/>
      <c r="L245" s="20"/>
      <c r="N245" s="73"/>
      <c r="O245" s="73"/>
      <c r="P245" s="73"/>
      <c r="Q245" s="73"/>
      <c r="R245" s="73"/>
      <c r="S245" s="73"/>
      <c r="T245" s="73"/>
      <c r="U245" s="73"/>
      <c r="V245" s="73"/>
      <c r="W245" s="73"/>
      <c r="X245" s="73"/>
      <c r="Y245" s="69"/>
    </row>
    <row r="246" spans="1:25" x14ac:dyDescent="0.35">
      <c r="A246" s="125" t="s">
        <v>307</v>
      </c>
      <c r="B246" s="18"/>
      <c r="C246" s="18"/>
      <c r="D246" s="21" t="e">
        <f>W248</f>
        <v>#VALUE!</v>
      </c>
      <c r="E246" s="9" t="s">
        <v>133</v>
      </c>
      <c r="F246" s="6" t="s">
        <v>24</v>
      </c>
      <c r="G246" s="9">
        <f>V248</f>
        <v>1</v>
      </c>
      <c r="H246" s="9" t="s">
        <v>26</v>
      </c>
      <c r="I246" s="9"/>
      <c r="J246" s="9"/>
      <c r="K246" s="20"/>
      <c r="L246" s="20"/>
      <c r="M246" s="3"/>
      <c r="N246" s="73"/>
      <c r="O246" s="73"/>
      <c r="P246" s="73"/>
      <c r="Q246" s="73"/>
      <c r="R246" s="73"/>
      <c r="S246" s="73"/>
      <c r="T246" s="73"/>
      <c r="U246" s="73"/>
      <c r="V246" s="73"/>
      <c r="W246" s="73"/>
      <c r="X246" s="73"/>
      <c r="Y246" s="69"/>
    </row>
    <row r="247" spans="1:25" x14ac:dyDescent="0.35">
      <c r="A247" s="128" t="s">
        <v>307</v>
      </c>
      <c r="B247" s="18"/>
      <c r="C247" s="18"/>
      <c r="D247" s="9" t="s">
        <v>135</v>
      </c>
      <c r="E247" s="9"/>
      <c r="F247" s="9"/>
      <c r="G247" s="9"/>
      <c r="H247" s="9"/>
      <c r="I247" s="9"/>
      <c r="J247" s="9"/>
      <c r="K247" s="20"/>
      <c r="L247" s="20"/>
      <c r="N247" s="31" t="s">
        <v>27</v>
      </c>
      <c r="O247" s="31" t="s">
        <v>28</v>
      </c>
      <c r="P247" s="31" t="s">
        <v>29</v>
      </c>
      <c r="Q247" s="31" t="s">
        <v>30</v>
      </c>
      <c r="R247" s="31" t="s">
        <v>31</v>
      </c>
      <c r="S247" s="31"/>
      <c r="T247" s="31" t="s">
        <v>32</v>
      </c>
      <c r="U247" s="31" t="s">
        <v>33</v>
      </c>
      <c r="V247" s="31" t="s">
        <v>34</v>
      </c>
      <c r="W247" s="31" t="s">
        <v>35</v>
      </c>
      <c r="X247" s="73"/>
      <c r="Y247" s="69"/>
    </row>
    <row r="248" spans="1:25" x14ac:dyDescent="0.35">
      <c r="A248" s="126" t="s">
        <v>307</v>
      </c>
      <c r="B248" s="18"/>
      <c r="C248" s="18"/>
      <c r="D248" s="9"/>
      <c r="E248" s="9"/>
      <c r="F248" s="9"/>
      <c r="G248" s="9"/>
      <c r="H248" s="9"/>
      <c r="I248" s="9"/>
      <c r="J248" s="9"/>
      <c r="K248" s="20"/>
      <c r="L248" s="20"/>
      <c r="N248" s="31">
        <v>1000</v>
      </c>
      <c r="O248" s="31">
        <v>0</v>
      </c>
      <c r="P248" s="31">
        <v>3.3000000000000002E-2</v>
      </c>
      <c r="Q248" s="31">
        <f>P248-O248</f>
        <v>3.3000000000000002E-2</v>
      </c>
      <c r="R248" s="31" t="e">
        <f>Q248*$F$45/N248*1000</f>
        <v>#VALUE!</v>
      </c>
      <c r="S248" s="31"/>
      <c r="T248" s="31">
        <v>0.1</v>
      </c>
      <c r="U248" s="31">
        <f>Q248/T248</f>
        <v>0.33</v>
      </c>
      <c r="V248" s="31">
        <f>ROUNDUP(U248,0)</f>
        <v>1</v>
      </c>
      <c r="W248" s="32" t="e">
        <f>R248/V248</f>
        <v>#VALUE!</v>
      </c>
      <c r="X248" s="73"/>
      <c r="Y248" s="69"/>
    </row>
    <row r="249" spans="1:25" x14ac:dyDescent="0.35">
      <c r="A249" s="125" t="s">
        <v>307</v>
      </c>
      <c r="B249" s="18"/>
      <c r="C249" s="18"/>
      <c r="D249" s="19" t="s">
        <v>253</v>
      </c>
      <c r="E249" s="9"/>
      <c r="F249" s="9"/>
      <c r="G249" s="9"/>
      <c r="H249" s="9"/>
      <c r="I249" s="9"/>
      <c r="J249" s="9"/>
      <c r="K249" s="20"/>
      <c r="L249" s="20"/>
      <c r="N249" s="73"/>
      <c r="O249" s="73"/>
      <c r="P249" s="73"/>
      <c r="Q249" s="73"/>
      <c r="R249" s="73"/>
      <c r="S249" s="73"/>
      <c r="T249" s="73"/>
      <c r="U249" s="73"/>
      <c r="V249" s="73"/>
      <c r="W249" s="73"/>
      <c r="X249" s="73"/>
      <c r="Y249" s="69"/>
    </row>
    <row r="250" spans="1:25" x14ac:dyDescent="0.35">
      <c r="A250" s="125" t="s">
        <v>307</v>
      </c>
      <c r="B250" s="18"/>
      <c r="C250" s="18"/>
      <c r="D250" s="21" t="e">
        <f>W252</f>
        <v>#VALUE!</v>
      </c>
      <c r="E250" s="9" t="s">
        <v>254</v>
      </c>
      <c r="F250" s="6"/>
      <c r="G250" s="9"/>
      <c r="H250" s="9"/>
      <c r="I250" s="9"/>
      <c r="J250" s="9"/>
      <c r="K250" s="20"/>
      <c r="L250" s="20"/>
      <c r="M250" s="3"/>
      <c r="N250" s="73"/>
      <c r="O250" s="73"/>
      <c r="P250" s="73"/>
      <c r="Q250" s="73"/>
      <c r="R250" s="73"/>
      <c r="S250" s="73"/>
      <c r="T250" s="73"/>
      <c r="U250" s="73"/>
      <c r="V250" s="73"/>
      <c r="W250" s="73"/>
      <c r="X250" s="73"/>
      <c r="Y250" s="69"/>
    </row>
    <row r="251" spans="1:25" hidden="1" x14ac:dyDescent="0.35">
      <c r="A251" s="128"/>
      <c r="B251" s="18"/>
      <c r="C251" s="18"/>
      <c r="D251" s="9"/>
      <c r="E251" s="9"/>
      <c r="F251" s="9"/>
      <c r="G251" s="9"/>
      <c r="H251" s="9"/>
      <c r="I251" s="9"/>
      <c r="J251" s="9"/>
      <c r="K251" s="20"/>
      <c r="L251" s="20"/>
      <c r="N251" s="31" t="s">
        <v>27</v>
      </c>
      <c r="O251" s="31" t="s">
        <v>28</v>
      </c>
      <c r="P251" s="31" t="s">
        <v>29</v>
      </c>
      <c r="Q251" s="31" t="s">
        <v>30</v>
      </c>
      <c r="R251" s="31" t="s">
        <v>31</v>
      </c>
      <c r="S251" s="31"/>
      <c r="T251" s="31" t="s">
        <v>32</v>
      </c>
      <c r="U251" s="31" t="s">
        <v>33</v>
      </c>
      <c r="V251" s="31" t="s">
        <v>34</v>
      </c>
      <c r="W251" s="31" t="s">
        <v>35</v>
      </c>
      <c r="X251" s="73"/>
      <c r="Y251" s="69"/>
    </row>
    <row r="252" spans="1:25" hidden="1" x14ac:dyDescent="0.35">
      <c r="B252" s="18"/>
      <c r="C252" s="18"/>
      <c r="D252" s="9"/>
      <c r="E252" s="9"/>
      <c r="F252" s="9"/>
      <c r="G252" s="9"/>
      <c r="H252" s="9"/>
      <c r="I252" s="9"/>
      <c r="J252" s="9"/>
      <c r="K252" s="20"/>
      <c r="L252" s="20"/>
      <c r="N252" s="31">
        <v>1000</v>
      </c>
      <c r="O252" s="31">
        <v>0</v>
      </c>
      <c r="P252" s="31">
        <v>1.1000000000000001E-3</v>
      </c>
      <c r="Q252" s="31">
        <f>P252-O252</f>
        <v>1.1000000000000001E-3</v>
      </c>
      <c r="R252" s="31" t="e">
        <f>Q252*$F$45/N252*1000</f>
        <v>#VALUE!</v>
      </c>
      <c r="S252" s="31"/>
      <c r="T252" s="31">
        <v>0.1</v>
      </c>
      <c r="U252" s="31">
        <f>Q252/T252</f>
        <v>1.0999999999999999E-2</v>
      </c>
      <c r="V252" s="31">
        <f>ROUNDUP(U252,0)</f>
        <v>1</v>
      </c>
      <c r="W252" s="32" t="e">
        <f>R252/V252</f>
        <v>#VALUE!</v>
      </c>
      <c r="X252" s="73"/>
      <c r="Y252" s="69"/>
    </row>
    <row r="253" spans="1:25" hidden="1" x14ac:dyDescent="0.35">
      <c r="A253" s="125"/>
      <c r="B253" s="18"/>
      <c r="C253" s="18"/>
      <c r="D253" s="19"/>
      <c r="E253" s="9"/>
      <c r="F253" s="9"/>
      <c r="G253" s="9"/>
      <c r="H253" s="9"/>
      <c r="I253" s="9"/>
      <c r="J253" s="9"/>
      <c r="K253" s="20"/>
      <c r="L253" s="20"/>
      <c r="N253" s="31"/>
      <c r="O253" s="31"/>
      <c r="P253" s="31"/>
      <c r="Q253" s="31"/>
      <c r="R253" s="31"/>
      <c r="S253" s="31"/>
      <c r="T253" s="31"/>
      <c r="U253" s="31"/>
      <c r="V253" s="31"/>
      <c r="W253" s="31"/>
      <c r="X253" s="73"/>
      <c r="Y253" s="69"/>
    </row>
    <row r="254" spans="1:25" hidden="1" x14ac:dyDescent="0.35">
      <c r="A254" s="125"/>
      <c r="B254" s="18"/>
      <c r="C254" s="18"/>
      <c r="D254" s="21"/>
      <c r="E254" s="9"/>
      <c r="F254" s="6"/>
      <c r="G254" s="9"/>
      <c r="H254" s="9"/>
      <c r="I254" s="9"/>
      <c r="J254" s="9"/>
      <c r="K254" s="20"/>
      <c r="L254" s="20"/>
      <c r="M254" s="3"/>
      <c r="N254" s="70"/>
      <c r="O254" s="70"/>
      <c r="P254" s="70"/>
      <c r="Q254" s="70"/>
      <c r="R254" s="70"/>
      <c r="S254" s="70"/>
      <c r="T254" s="70"/>
      <c r="U254" s="70"/>
      <c r="V254" s="70"/>
      <c r="W254" s="70"/>
      <c r="X254" s="69"/>
      <c r="Y254" s="69"/>
    </row>
    <row r="255" spans="1:25" hidden="1" x14ac:dyDescent="0.35">
      <c r="A255" s="125"/>
      <c r="B255" s="18"/>
      <c r="C255" s="18"/>
      <c r="D255" s="9"/>
      <c r="E255" s="9"/>
      <c r="F255" s="9"/>
      <c r="G255" s="9"/>
      <c r="H255" s="9"/>
      <c r="I255" s="9"/>
      <c r="J255" s="9"/>
      <c r="K255" s="20"/>
      <c r="L255" s="20"/>
      <c r="M255" s="3"/>
      <c r="N255" s="70"/>
      <c r="O255" s="70"/>
      <c r="P255" s="70"/>
      <c r="Q255" s="70"/>
      <c r="R255" s="70"/>
      <c r="S255" s="70"/>
      <c r="T255" s="70"/>
      <c r="U255" s="70"/>
      <c r="V255" s="70"/>
      <c r="W255" s="70"/>
      <c r="X255" s="69"/>
      <c r="Y255" s="69"/>
    </row>
    <row r="256" spans="1:25" hidden="1" x14ac:dyDescent="0.35">
      <c r="A256" s="125"/>
      <c r="B256" s="18"/>
      <c r="C256" s="18"/>
      <c r="D256" s="19"/>
      <c r="E256" s="9"/>
      <c r="F256" s="9"/>
      <c r="G256" s="9"/>
      <c r="H256" s="9"/>
      <c r="I256" s="9"/>
      <c r="J256" s="9"/>
      <c r="K256" s="20"/>
      <c r="L256" s="20"/>
      <c r="M256" s="3"/>
      <c r="N256" s="70"/>
      <c r="O256" s="70"/>
      <c r="P256" s="70"/>
      <c r="Q256" s="70"/>
      <c r="R256" s="70"/>
      <c r="S256" s="70"/>
      <c r="T256" s="70"/>
      <c r="U256" s="70"/>
      <c r="V256" s="70"/>
      <c r="W256" s="70"/>
      <c r="X256" s="69"/>
      <c r="Y256" s="69"/>
    </row>
    <row r="257" spans="1:25" hidden="1" x14ac:dyDescent="0.35">
      <c r="A257" s="125"/>
      <c r="B257" s="18"/>
      <c r="C257" s="18"/>
      <c r="D257" s="9"/>
      <c r="E257" s="9"/>
      <c r="F257" s="9"/>
      <c r="G257" s="9"/>
      <c r="H257" s="9"/>
      <c r="I257" s="9"/>
      <c r="J257" s="9"/>
      <c r="K257" s="20"/>
      <c r="L257" s="20"/>
      <c r="M257" s="3"/>
      <c r="N257" s="70"/>
      <c r="O257" s="70"/>
      <c r="P257" s="70"/>
      <c r="Q257" s="70"/>
      <c r="R257" s="70"/>
      <c r="S257" s="70"/>
      <c r="T257" s="70"/>
      <c r="U257" s="70"/>
      <c r="V257" s="70"/>
      <c r="W257" s="70"/>
      <c r="X257" s="69"/>
      <c r="Y257" s="69"/>
    </row>
    <row r="258" spans="1:25" hidden="1" x14ac:dyDescent="0.35">
      <c r="A258" s="128"/>
      <c r="B258" s="18"/>
      <c r="C258" s="18"/>
      <c r="D258" s="9"/>
      <c r="E258" s="9"/>
      <c r="F258" s="9"/>
      <c r="G258" s="9"/>
      <c r="H258" s="9"/>
      <c r="I258" s="9"/>
      <c r="J258" s="9"/>
      <c r="K258" s="20"/>
      <c r="L258" s="20"/>
      <c r="N258" s="70"/>
      <c r="O258" s="70"/>
      <c r="P258" s="70"/>
      <c r="Q258" s="70"/>
      <c r="R258" s="70"/>
      <c r="S258" s="70"/>
      <c r="T258" s="70"/>
      <c r="U258" s="70"/>
      <c r="V258" s="70"/>
      <c r="W258" s="70"/>
      <c r="X258" s="69"/>
      <c r="Y258" s="69"/>
    </row>
    <row r="259" spans="1:25" hidden="1" x14ac:dyDescent="0.35">
      <c r="B259" s="18"/>
      <c r="C259" s="18"/>
      <c r="D259" s="9"/>
      <c r="E259" s="9"/>
      <c r="F259" s="9"/>
      <c r="G259" s="9"/>
      <c r="H259" s="9"/>
      <c r="I259" s="9"/>
      <c r="J259" s="9"/>
      <c r="K259" s="20"/>
      <c r="L259" s="20"/>
      <c r="N259" s="70"/>
      <c r="O259" s="70"/>
      <c r="P259" s="70"/>
      <c r="Q259" s="70"/>
      <c r="R259" s="70"/>
      <c r="S259" s="70"/>
      <c r="T259" s="70"/>
      <c r="U259" s="70"/>
      <c r="V259" s="70"/>
      <c r="W259" s="71"/>
      <c r="X259" s="69"/>
      <c r="Y259" s="69"/>
    </row>
    <row r="260" spans="1:25" hidden="1" x14ac:dyDescent="0.35">
      <c r="A260" s="125"/>
      <c r="B260" s="18"/>
      <c r="C260" s="18"/>
      <c r="D260" s="9"/>
      <c r="E260" s="9"/>
      <c r="F260" s="9"/>
      <c r="G260" s="9"/>
      <c r="H260" s="9"/>
      <c r="I260" s="9"/>
      <c r="J260" s="9"/>
      <c r="K260" s="20"/>
      <c r="L260" s="20"/>
      <c r="N260" s="69"/>
      <c r="O260" s="69"/>
      <c r="P260" s="69"/>
      <c r="Q260" s="69"/>
      <c r="R260" s="69"/>
      <c r="S260" s="69"/>
      <c r="T260" s="69"/>
      <c r="U260" s="69"/>
      <c r="V260" s="69"/>
      <c r="W260" s="69"/>
      <c r="X260" s="69"/>
      <c r="Y260" s="69"/>
    </row>
    <row r="261" spans="1:25" hidden="1" x14ac:dyDescent="0.35">
      <c r="B261" s="18"/>
      <c r="C261" s="18"/>
      <c r="D261" s="9"/>
      <c r="E261" s="9"/>
      <c r="F261" s="9"/>
      <c r="G261" s="9"/>
      <c r="H261" s="9"/>
      <c r="I261" s="9"/>
      <c r="J261" s="9"/>
      <c r="K261" s="20"/>
      <c r="L261" s="20"/>
      <c r="N261" s="69"/>
      <c r="O261" s="69"/>
      <c r="P261" s="69"/>
      <c r="Q261" s="69"/>
      <c r="R261" s="69"/>
      <c r="S261" s="69"/>
      <c r="T261" s="69"/>
      <c r="U261" s="69"/>
      <c r="V261" s="69"/>
      <c r="W261" s="69"/>
      <c r="X261" s="69"/>
      <c r="Y261" s="69"/>
    </row>
    <row r="262" spans="1:25" hidden="1" x14ac:dyDescent="0.35">
      <c r="B262" s="18"/>
      <c r="C262" s="18"/>
      <c r="D262" s="9"/>
      <c r="E262" s="9"/>
      <c r="F262" s="9"/>
      <c r="G262" s="9"/>
      <c r="H262" s="9"/>
      <c r="I262" s="9"/>
      <c r="J262" s="9"/>
      <c r="K262" s="20"/>
      <c r="L262" s="20"/>
      <c r="N262" s="69"/>
      <c r="O262" s="69"/>
      <c r="P262" s="69"/>
      <c r="Q262" s="69"/>
      <c r="R262" s="69"/>
      <c r="S262" s="69"/>
      <c r="T262" s="69"/>
      <c r="U262" s="69"/>
      <c r="V262" s="69"/>
      <c r="W262" s="69"/>
      <c r="X262" s="69"/>
      <c r="Y262" s="69"/>
    </row>
    <row r="263" spans="1:25" hidden="1" x14ac:dyDescent="0.35">
      <c r="B263" s="18"/>
      <c r="C263" s="18"/>
      <c r="D263" s="9"/>
      <c r="E263" s="9"/>
      <c r="F263" s="9"/>
      <c r="G263" s="9"/>
      <c r="H263" s="9"/>
      <c r="I263" s="9"/>
      <c r="J263" s="9"/>
      <c r="K263" s="20"/>
      <c r="L263" s="20"/>
      <c r="N263" s="69"/>
      <c r="O263" s="69"/>
      <c r="P263" s="69"/>
      <c r="Q263" s="69"/>
      <c r="R263" s="69"/>
      <c r="S263" s="69"/>
      <c r="T263" s="69"/>
      <c r="U263" s="69"/>
      <c r="V263" s="69"/>
      <c r="W263" s="69"/>
      <c r="X263" s="69"/>
      <c r="Y263" s="69"/>
    </row>
    <row r="264" spans="1:25" ht="15" thickBot="1" x14ac:dyDescent="0.4">
      <c r="A264" s="126" t="s">
        <v>307</v>
      </c>
      <c r="B264" s="18"/>
      <c r="C264" s="22"/>
      <c r="D264" s="23"/>
      <c r="E264" s="23"/>
      <c r="F264" s="23"/>
      <c r="G264" s="23"/>
      <c r="H264" s="23"/>
      <c r="I264" s="23"/>
      <c r="J264" s="23"/>
      <c r="K264" s="24"/>
      <c r="L264" s="20"/>
      <c r="N264" s="69"/>
      <c r="O264" s="69"/>
      <c r="P264" s="69"/>
      <c r="Q264" s="69"/>
      <c r="R264" s="69"/>
      <c r="S264" s="69"/>
      <c r="T264" s="69"/>
      <c r="U264" s="69"/>
      <c r="V264" s="69"/>
      <c r="W264" s="69"/>
      <c r="X264" s="69"/>
      <c r="Y264" s="69"/>
    </row>
    <row r="265" spans="1:25" ht="15" thickBot="1" x14ac:dyDescent="0.4">
      <c r="A265" s="126" t="s">
        <v>307</v>
      </c>
      <c r="B265" s="22"/>
      <c r="C265" s="23"/>
      <c r="D265" s="23"/>
      <c r="E265" s="23"/>
      <c r="F265" s="23"/>
      <c r="G265" s="23"/>
      <c r="H265" s="23"/>
      <c r="I265" s="23"/>
      <c r="J265" s="23"/>
      <c r="K265" s="23"/>
      <c r="L265" s="24"/>
      <c r="N265" s="69"/>
      <c r="O265" s="69"/>
      <c r="P265" s="69"/>
      <c r="Q265" s="69"/>
      <c r="R265" s="69"/>
      <c r="S265" s="69"/>
      <c r="T265" s="69"/>
      <c r="U265" s="69"/>
      <c r="V265" s="69"/>
      <c r="W265" s="69"/>
      <c r="X265" s="69"/>
      <c r="Y265" s="69"/>
    </row>
    <row r="266" spans="1:25" s="25" customFormat="1" ht="7.25" customHeight="1" thickBot="1" x14ac:dyDescent="0.4">
      <c r="A266" s="127" t="s">
        <v>307</v>
      </c>
    </row>
    <row r="267" spans="1:25" ht="15" thickBot="1" x14ac:dyDescent="0.4">
      <c r="A267" s="125" t="s">
        <v>307</v>
      </c>
      <c r="B267" s="15"/>
      <c r="C267" s="16"/>
      <c r="D267" s="16"/>
      <c r="E267" s="16"/>
      <c r="F267" s="16"/>
      <c r="G267" s="16"/>
      <c r="H267" s="16"/>
      <c r="I267" s="16"/>
      <c r="J267" s="16"/>
      <c r="K267" s="16"/>
      <c r="L267" s="17"/>
    </row>
    <row r="268" spans="1:25" ht="28.25" customHeight="1" thickBot="1" x14ac:dyDescent="0.5">
      <c r="A268" s="125" t="s">
        <v>307</v>
      </c>
      <c r="B268" s="18"/>
      <c r="C268" s="12" t="s">
        <v>100</v>
      </c>
      <c r="D268" s="13"/>
      <c r="E268" s="13"/>
      <c r="F268" s="13"/>
      <c r="G268" s="13"/>
      <c r="H268" s="13"/>
      <c r="I268" s="14"/>
      <c r="J268" s="10"/>
      <c r="K268" s="10"/>
      <c r="L268" s="26"/>
      <c r="M268" s="5"/>
    </row>
    <row r="269" spans="1:25" ht="15" thickBot="1" x14ac:dyDescent="0.4">
      <c r="A269" s="125" t="s">
        <v>307</v>
      </c>
      <c r="B269" s="18"/>
      <c r="C269" s="9"/>
      <c r="D269" s="9"/>
      <c r="E269" s="9"/>
      <c r="F269" s="9"/>
      <c r="G269" s="9"/>
      <c r="H269" s="9"/>
      <c r="I269" s="9"/>
      <c r="J269" s="9"/>
      <c r="K269" s="9"/>
      <c r="L269" s="20"/>
    </row>
    <row r="270" spans="1:25" ht="8.4" customHeight="1" thickBot="1" x14ac:dyDescent="0.4">
      <c r="A270" s="125" t="s">
        <v>307</v>
      </c>
      <c r="B270" s="18"/>
      <c r="C270" s="15"/>
      <c r="D270" s="16"/>
      <c r="E270" s="16"/>
      <c r="F270" s="16"/>
      <c r="G270" s="16"/>
      <c r="H270" s="16"/>
      <c r="I270" s="16"/>
      <c r="J270" s="16"/>
      <c r="K270" s="17"/>
      <c r="L270" s="20"/>
    </row>
    <row r="271" spans="1:25" ht="19" thickBot="1" x14ac:dyDescent="0.5">
      <c r="A271" s="125" t="s">
        <v>307</v>
      </c>
      <c r="B271" s="18"/>
      <c r="C271" s="18"/>
      <c r="D271" s="27" t="s">
        <v>101</v>
      </c>
      <c r="E271" s="9"/>
      <c r="F271" s="68" t="s">
        <v>302</v>
      </c>
      <c r="G271" s="30" t="s">
        <v>102</v>
      </c>
      <c r="H271" s="9"/>
      <c r="I271" s="9"/>
      <c r="J271" s="19" t="s">
        <v>19</v>
      </c>
      <c r="K271" s="20"/>
      <c r="L271" s="20"/>
    </row>
    <row r="272" spans="1:25" ht="140.4" customHeight="1" thickBot="1" x14ac:dyDescent="0.4">
      <c r="A272" s="125" t="s">
        <v>307</v>
      </c>
      <c r="B272" s="18"/>
      <c r="C272" s="18"/>
      <c r="D272" s="9"/>
      <c r="E272" s="9"/>
      <c r="F272" s="9"/>
      <c r="G272" s="9"/>
      <c r="H272" s="9"/>
      <c r="I272" s="9"/>
      <c r="J272" s="2" t="str">
        <f>IF(AND(F271&gt;=N273,F271&lt;=O273),M273,IF(AND(F271&gt;=N274,F271&lt;=O274),M274,IF(AND(F271&gt;=N275,F271&lt;=O275),M275,IF(AND(F271&gt;=N276,F271&lt;=O276),M276,IF(AND(F271&gt;=N277,F271&lt;=O277),M277,IF(AND(F271&gt;=N278,F271&lt;=O278),M278,M279))))))</f>
        <v>Verify Data Entry</v>
      </c>
      <c r="K272" s="20"/>
      <c r="L272" s="20"/>
      <c r="N272" t="s">
        <v>3</v>
      </c>
      <c r="O272" t="s">
        <v>4</v>
      </c>
    </row>
    <row r="273" spans="1:23" ht="87" hidden="1" x14ac:dyDescent="0.35">
      <c r="A273" s="125"/>
      <c r="B273" s="18"/>
      <c r="C273" s="18"/>
      <c r="D273" s="9"/>
      <c r="E273" s="9"/>
      <c r="F273" s="9"/>
      <c r="G273" s="9"/>
      <c r="H273" s="9"/>
      <c r="I273" s="9"/>
      <c r="J273" s="1"/>
      <c r="K273" s="20"/>
      <c r="L273" s="20"/>
      <c r="M273" s="3" t="s">
        <v>103</v>
      </c>
      <c r="N273">
        <v>0</v>
      </c>
      <c r="O273">
        <v>50</v>
      </c>
    </row>
    <row r="274" spans="1:23" ht="87" hidden="1" x14ac:dyDescent="0.35">
      <c r="A274" s="125"/>
      <c r="B274" s="18"/>
      <c r="C274" s="18"/>
      <c r="D274" s="9"/>
      <c r="E274" s="9"/>
      <c r="F274" s="9"/>
      <c r="G274" s="9"/>
      <c r="H274" s="9"/>
      <c r="I274" s="9"/>
      <c r="J274" s="1"/>
      <c r="K274" s="20"/>
      <c r="L274" s="20"/>
      <c r="M274" s="3" t="s">
        <v>105</v>
      </c>
      <c r="N274">
        <v>50</v>
      </c>
      <c r="O274">
        <v>80</v>
      </c>
    </row>
    <row r="275" spans="1:23" ht="72.5" hidden="1" x14ac:dyDescent="0.35">
      <c r="A275" s="125"/>
      <c r="B275" s="18"/>
      <c r="C275" s="18"/>
      <c r="D275" s="9"/>
      <c r="E275" s="9"/>
      <c r="F275" s="9"/>
      <c r="G275" s="9"/>
      <c r="H275" s="9"/>
      <c r="I275" s="9"/>
      <c r="J275" s="1"/>
      <c r="K275" s="20"/>
      <c r="L275" s="20"/>
      <c r="M275" s="3" t="s">
        <v>104</v>
      </c>
      <c r="N275">
        <v>80</v>
      </c>
      <c r="O275">
        <v>100</v>
      </c>
    </row>
    <row r="276" spans="1:23" hidden="1" x14ac:dyDescent="0.35">
      <c r="A276" s="125"/>
      <c r="B276" s="18"/>
      <c r="C276" s="18"/>
      <c r="D276" s="9"/>
      <c r="E276" s="9"/>
      <c r="F276" s="9"/>
      <c r="G276" s="9"/>
      <c r="H276" s="9"/>
      <c r="I276" s="9"/>
      <c r="J276" s="1"/>
      <c r="K276" s="20"/>
      <c r="L276" s="20"/>
      <c r="M276" s="3" t="s">
        <v>45</v>
      </c>
      <c r="N276">
        <v>100</v>
      </c>
      <c r="O276">
        <v>200</v>
      </c>
    </row>
    <row r="277" spans="1:23" ht="145" hidden="1" x14ac:dyDescent="0.35">
      <c r="A277" s="125"/>
      <c r="B277" s="18"/>
      <c r="C277" s="18"/>
      <c r="D277" s="9"/>
      <c r="E277" s="9"/>
      <c r="F277" s="9"/>
      <c r="G277" s="9"/>
      <c r="H277" s="9"/>
      <c r="I277" s="9"/>
      <c r="J277" s="1"/>
      <c r="K277" s="20"/>
      <c r="L277" s="20"/>
      <c r="M277" s="3" t="s">
        <v>189</v>
      </c>
      <c r="N277">
        <v>200</v>
      </c>
      <c r="O277">
        <v>600</v>
      </c>
    </row>
    <row r="278" spans="1:23" ht="130.5" hidden="1" x14ac:dyDescent="0.35">
      <c r="A278" s="125"/>
      <c r="B278" s="18"/>
      <c r="C278" s="18"/>
      <c r="D278" s="9"/>
      <c r="E278" s="9"/>
      <c r="F278" s="9"/>
      <c r="G278" s="9"/>
      <c r="H278" s="9"/>
      <c r="I278" s="9"/>
      <c r="J278" s="1"/>
      <c r="K278" s="20"/>
      <c r="L278" s="20"/>
      <c r="M278" s="3" t="s">
        <v>106</v>
      </c>
      <c r="N278">
        <v>600</v>
      </c>
      <c r="O278">
        <v>2000</v>
      </c>
    </row>
    <row r="279" spans="1:23" hidden="1" x14ac:dyDescent="0.35">
      <c r="A279" s="125"/>
      <c r="B279" s="18"/>
      <c r="C279" s="18"/>
      <c r="D279" s="9"/>
      <c r="E279" s="9"/>
      <c r="F279" s="9"/>
      <c r="G279" s="9"/>
      <c r="H279" s="9"/>
      <c r="I279" s="9"/>
      <c r="J279" s="8"/>
      <c r="K279" s="20"/>
      <c r="L279" s="20"/>
      <c r="M279" t="s">
        <v>15</v>
      </c>
    </row>
    <row r="280" spans="1:23" hidden="1" x14ac:dyDescent="0.35">
      <c r="A280" s="125"/>
      <c r="B280" s="18"/>
      <c r="C280" s="18"/>
      <c r="D280" s="9"/>
      <c r="E280" s="9"/>
      <c r="F280" s="9"/>
      <c r="G280" s="9"/>
      <c r="H280" s="9"/>
      <c r="I280" s="9"/>
      <c r="J280" s="9"/>
      <c r="K280" s="20"/>
      <c r="L280" s="20"/>
    </row>
    <row r="281" spans="1:23" ht="15" thickBot="1" x14ac:dyDescent="0.4">
      <c r="A281" s="126" t="s">
        <v>307</v>
      </c>
      <c r="B281" s="18"/>
      <c r="C281" s="22"/>
      <c r="D281" s="23"/>
      <c r="E281" s="23"/>
      <c r="F281" s="23"/>
      <c r="G281" s="23"/>
      <c r="H281" s="23"/>
      <c r="I281" s="23"/>
      <c r="J281" s="23"/>
      <c r="K281" s="24"/>
      <c r="L281" s="20"/>
      <c r="N281" s="28"/>
      <c r="O281" s="28"/>
      <c r="P281" s="28"/>
      <c r="Q281" s="28"/>
      <c r="R281" s="28"/>
      <c r="S281" s="28"/>
      <c r="T281" s="28"/>
      <c r="W281" s="4"/>
    </row>
    <row r="282" spans="1:23" ht="15" thickBot="1" x14ac:dyDescent="0.4">
      <c r="A282" s="125" t="s">
        <v>307</v>
      </c>
      <c r="B282" s="18"/>
      <c r="C282" s="9"/>
      <c r="D282" s="9"/>
      <c r="E282" s="9"/>
      <c r="F282" s="9"/>
      <c r="G282" s="9"/>
      <c r="H282" s="9"/>
      <c r="I282" s="9"/>
      <c r="J282" s="9"/>
      <c r="K282" s="9"/>
      <c r="L282" s="20"/>
    </row>
    <row r="283" spans="1:23" ht="8.4" customHeight="1" thickBot="1" x14ac:dyDescent="0.4">
      <c r="A283" s="125" t="s">
        <v>307</v>
      </c>
      <c r="B283" s="18"/>
      <c r="C283" s="15"/>
      <c r="D283" s="16"/>
      <c r="E283" s="16"/>
      <c r="F283" s="16"/>
      <c r="G283" s="16"/>
      <c r="H283" s="16"/>
      <c r="I283" s="16"/>
      <c r="J283" s="16"/>
      <c r="K283" s="17"/>
      <c r="L283" s="20"/>
    </row>
    <row r="284" spans="1:23" ht="19" thickBot="1" x14ac:dyDescent="0.5">
      <c r="A284" s="125" t="s">
        <v>307</v>
      </c>
      <c r="B284" s="18"/>
      <c r="C284" s="18"/>
      <c r="D284" s="27" t="s">
        <v>107</v>
      </c>
      <c r="E284" s="9"/>
      <c r="F284" s="68" t="s">
        <v>302</v>
      </c>
      <c r="G284" s="30" t="s">
        <v>102</v>
      </c>
      <c r="H284" s="9"/>
      <c r="I284" s="9"/>
      <c r="J284" s="19" t="s">
        <v>19</v>
      </c>
      <c r="K284" s="20"/>
      <c r="L284" s="20"/>
    </row>
    <row r="285" spans="1:23" ht="140.4" customHeight="1" thickBot="1" x14ac:dyDescent="0.4">
      <c r="A285" s="125" t="s">
        <v>307</v>
      </c>
      <c r="B285" s="18"/>
      <c r="C285" s="18"/>
      <c r="D285" s="9"/>
      <c r="E285" s="9"/>
      <c r="F285" s="9"/>
      <c r="G285" s="9"/>
      <c r="H285" s="9"/>
      <c r="I285" s="9"/>
      <c r="J285" s="2" t="str">
        <f>IF(AND(F284&gt;=N286,F284&lt;=O286),M286,IF(AND(F284&gt;=N287,F284&lt;=O287),M287,IF(AND(F284&gt;=N288,F284&lt;=O288),M288,IF(AND(F284&gt;=N289,F284&lt;=O289),M289,IF(AND(F284&gt;=N290,F284&lt;=O290),M290,IF(AND(F284&gt;=N291,F284&lt;=O291),M291,M292))))))</f>
        <v>Verify Data Entry</v>
      </c>
      <c r="K285" s="20"/>
      <c r="L285" s="20"/>
      <c r="N285" t="s">
        <v>3</v>
      </c>
      <c r="O285" t="s">
        <v>4</v>
      </c>
    </row>
    <row r="286" spans="1:23" ht="145" hidden="1" x14ac:dyDescent="0.35">
      <c r="A286" s="125"/>
      <c r="B286" s="18"/>
      <c r="C286" s="18"/>
      <c r="D286" s="9"/>
      <c r="E286" s="9"/>
      <c r="F286" s="9"/>
      <c r="G286" s="9"/>
      <c r="H286" s="9"/>
      <c r="I286" s="9"/>
      <c r="J286" s="1"/>
      <c r="K286" s="20"/>
      <c r="L286" s="20"/>
      <c r="M286" s="3" t="s">
        <v>190</v>
      </c>
      <c r="N286">
        <v>0</v>
      </c>
      <c r="O286">
        <v>40</v>
      </c>
    </row>
    <row r="287" spans="1:23" ht="87" hidden="1" x14ac:dyDescent="0.35">
      <c r="A287" s="125"/>
      <c r="B287" s="18"/>
      <c r="C287" s="18"/>
      <c r="D287" s="9"/>
      <c r="E287" s="9"/>
      <c r="F287" s="9"/>
      <c r="G287" s="9"/>
      <c r="H287" s="9"/>
      <c r="I287" s="9"/>
      <c r="J287" s="1"/>
      <c r="K287" s="20"/>
      <c r="L287" s="20"/>
      <c r="M287" s="3" t="s">
        <v>109</v>
      </c>
      <c r="N287">
        <v>40</v>
      </c>
      <c r="O287">
        <v>80</v>
      </c>
    </row>
    <row r="288" spans="1:23" ht="43.5" hidden="1" x14ac:dyDescent="0.35">
      <c r="A288" s="125"/>
      <c r="B288" s="18"/>
      <c r="C288" s="18"/>
      <c r="D288" s="9"/>
      <c r="E288" s="9"/>
      <c r="F288" s="9"/>
      <c r="G288" s="9"/>
      <c r="H288" s="9"/>
      <c r="I288" s="9"/>
      <c r="J288" s="1"/>
      <c r="K288" s="20"/>
      <c r="L288" s="20"/>
      <c r="M288" s="3" t="s">
        <v>108</v>
      </c>
      <c r="N288">
        <v>80</v>
      </c>
      <c r="O288">
        <v>100</v>
      </c>
    </row>
    <row r="289" spans="1:23" hidden="1" x14ac:dyDescent="0.35">
      <c r="A289" s="125"/>
      <c r="B289" s="18"/>
      <c r="C289" s="18"/>
      <c r="D289" s="9"/>
      <c r="E289" s="9"/>
      <c r="F289" s="9"/>
      <c r="G289" s="9"/>
      <c r="H289" s="9"/>
      <c r="I289" s="9"/>
      <c r="J289" s="1"/>
      <c r="K289" s="20"/>
      <c r="L289" s="20"/>
      <c r="M289" s="3" t="s">
        <v>45</v>
      </c>
      <c r="N289">
        <v>80</v>
      </c>
      <c r="O289">
        <v>250</v>
      </c>
    </row>
    <row r="290" spans="1:23" ht="145" hidden="1" x14ac:dyDescent="0.35">
      <c r="A290" s="125"/>
      <c r="B290" s="18"/>
      <c r="C290" s="18"/>
      <c r="D290" s="9"/>
      <c r="E290" s="9"/>
      <c r="F290" s="9"/>
      <c r="G290" s="9"/>
      <c r="H290" s="9"/>
      <c r="I290" s="9"/>
      <c r="J290" s="1"/>
      <c r="K290" s="20"/>
      <c r="L290" s="20"/>
      <c r="M290" s="3" t="s">
        <v>191</v>
      </c>
      <c r="N290">
        <v>250</v>
      </c>
      <c r="O290">
        <v>400</v>
      </c>
    </row>
    <row r="291" spans="1:23" ht="116" hidden="1" x14ac:dyDescent="0.35">
      <c r="A291" s="125"/>
      <c r="B291" s="18"/>
      <c r="C291" s="18"/>
      <c r="D291" s="9"/>
      <c r="E291" s="9"/>
      <c r="F291" s="9"/>
      <c r="G291" s="9"/>
      <c r="H291" s="9"/>
      <c r="I291" s="9"/>
      <c r="J291" s="1"/>
      <c r="K291" s="20"/>
      <c r="L291" s="20"/>
      <c r="M291" s="3" t="s">
        <v>192</v>
      </c>
      <c r="N291">
        <v>400</v>
      </c>
      <c r="O291">
        <v>1000</v>
      </c>
    </row>
    <row r="292" spans="1:23" hidden="1" x14ac:dyDescent="0.35">
      <c r="A292" s="125"/>
      <c r="B292" s="18"/>
      <c r="C292" s="18"/>
      <c r="D292" s="9"/>
      <c r="E292" s="9"/>
      <c r="F292" s="9"/>
      <c r="G292" s="9"/>
      <c r="H292" s="9"/>
      <c r="I292" s="9"/>
      <c r="J292" s="8"/>
      <c r="K292" s="20"/>
      <c r="L292" s="20"/>
      <c r="M292" t="s">
        <v>15</v>
      </c>
    </row>
    <row r="293" spans="1:23" hidden="1" x14ac:dyDescent="0.35">
      <c r="A293" s="125"/>
      <c r="B293" s="18"/>
      <c r="C293" s="18"/>
      <c r="D293" s="9"/>
      <c r="E293" s="9"/>
      <c r="F293" s="9"/>
      <c r="G293" s="9"/>
      <c r="H293" s="9"/>
      <c r="I293" s="9"/>
      <c r="J293" s="9"/>
      <c r="K293" s="20"/>
      <c r="L293" s="20"/>
    </row>
    <row r="294" spans="1:23" ht="15" thickBot="1" x14ac:dyDescent="0.4">
      <c r="A294" s="126" t="s">
        <v>307</v>
      </c>
      <c r="B294" s="18"/>
      <c r="C294" s="22"/>
      <c r="D294" s="23"/>
      <c r="E294" s="23"/>
      <c r="F294" s="23"/>
      <c r="G294" s="23"/>
      <c r="H294" s="23"/>
      <c r="I294" s="23"/>
      <c r="J294" s="23"/>
      <c r="K294" s="24"/>
      <c r="L294" s="20"/>
      <c r="N294" s="28"/>
      <c r="O294" s="28"/>
      <c r="P294" s="28"/>
      <c r="Q294" s="28"/>
      <c r="R294" s="28"/>
      <c r="S294" s="28"/>
      <c r="T294" s="28"/>
      <c r="W294" s="4"/>
    </row>
    <row r="295" spans="1:23" ht="15" thickBot="1" x14ac:dyDescent="0.4">
      <c r="A295" s="125" t="s">
        <v>307</v>
      </c>
      <c r="B295" s="18"/>
      <c r="C295" s="9"/>
      <c r="D295" s="9"/>
      <c r="E295" s="9"/>
      <c r="F295" s="9"/>
      <c r="G295" s="9"/>
      <c r="H295" s="9"/>
      <c r="I295" s="9"/>
      <c r="J295" s="9"/>
      <c r="K295" s="9"/>
      <c r="L295" s="20"/>
    </row>
    <row r="296" spans="1:23" ht="8.4" customHeight="1" thickBot="1" x14ac:dyDescent="0.4">
      <c r="A296" s="125" t="s">
        <v>307</v>
      </c>
      <c r="B296" s="18"/>
      <c r="C296" s="15"/>
      <c r="D296" s="16"/>
      <c r="E296" s="16"/>
      <c r="F296" s="16"/>
      <c r="G296" s="16"/>
      <c r="H296" s="16"/>
      <c r="I296" s="16"/>
      <c r="J296" s="16"/>
      <c r="K296" s="17"/>
      <c r="L296" s="20"/>
    </row>
    <row r="297" spans="1:23" ht="19" thickBot="1" x14ac:dyDescent="0.5">
      <c r="A297" s="125" t="s">
        <v>307</v>
      </c>
      <c r="B297" s="18"/>
      <c r="C297" s="18"/>
      <c r="D297" s="27" t="s">
        <v>110</v>
      </c>
      <c r="E297" s="9"/>
      <c r="F297" s="68" t="s">
        <v>302</v>
      </c>
      <c r="G297" s="30" t="s">
        <v>102</v>
      </c>
      <c r="H297" s="9"/>
      <c r="I297" s="9"/>
      <c r="J297" s="19" t="s">
        <v>19</v>
      </c>
      <c r="K297" s="20"/>
      <c r="L297" s="20"/>
    </row>
    <row r="298" spans="1:23" ht="123.65" customHeight="1" thickBot="1" x14ac:dyDescent="0.4">
      <c r="A298" s="125" t="s">
        <v>307</v>
      </c>
      <c r="B298" s="18"/>
      <c r="C298" s="18"/>
      <c r="D298" s="9"/>
      <c r="E298" s="9"/>
      <c r="F298" s="9"/>
      <c r="G298" s="9"/>
      <c r="H298" s="9"/>
      <c r="I298" s="9"/>
      <c r="J298" s="2" t="str">
        <f>IF(AND(F297&gt;=N299,F297&lt;=O299),M299,IF(AND(F297&gt;=N300,F297&lt;=O300),M300,IF(AND(F297&gt;=N301,F297&lt;=O301),M301,IF(AND(F297&gt;=N302,F297&lt;=O302),M302,IF(AND(F297&gt;=N303,F297&lt;=O303),M303,IF(AND(F297&gt;=N304,F297&lt;=O304),M304,M305))))))</f>
        <v>Verify Data Entry</v>
      </c>
      <c r="K298" s="20"/>
      <c r="L298" s="20"/>
      <c r="N298" t="s">
        <v>3</v>
      </c>
      <c r="O298" t="s">
        <v>4</v>
      </c>
    </row>
    <row r="299" spans="1:23" ht="116" hidden="1" x14ac:dyDescent="0.35">
      <c r="A299" s="125"/>
      <c r="B299" s="18"/>
      <c r="C299" s="18"/>
      <c r="D299" s="9"/>
      <c r="E299" s="9"/>
      <c r="F299" s="9"/>
      <c r="G299" s="9"/>
      <c r="H299" s="9"/>
      <c r="I299" s="9"/>
      <c r="J299" s="1"/>
      <c r="K299" s="20"/>
      <c r="L299" s="20"/>
      <c r="M299" s="3" t="s">
        <v>113</v>
      </c>
      <c r="N299">
        <v>0</v>
      </c>
      <c r="O299">
        <v>25</v>
      </c>
    </row>
    <row r="300" spans="1:23" ht="130.5" hidden="1" x14ac:dyDescent="0.35">
      <c r="A300" s="125"/>
      <c r="B300" s="18"/>
      <c r="C300" s="18"/>
      <c r="D300" s="9"/>
      <c r="E300" s="9"/>
      <c r="F300" s="9"/>
      <c r="G300" s="9"/>
      <c r="H300" s="9"/>
      <c r="I300" s="9"/>
      <c r="J300" s="1"/>
      <c r="K300" s="20"/>
      <c r="L300" s="20"/>
      <c r="M300" s="3" t="s">
        <v>112</v>
      </c>
      <c r="N300">
        <v>25</v>
      </c>
      <c r="O300">
        <v>75</v>
      </c>
    </row>
    <row r="301" spans="1:23" ht="87" hidden="1" x14ac:dyDescent="0.35">
      <c r="A301" s="125"/>
      <c r="B301" s="18"/>
      <c r="C301" s="18"/>
      <c r="D301" s="9"/>
      <c r="E301" s="9"/>
      <c r="F301" s="9"/>
      <c r="G301" s="9"/>
      <c r="H301" s="9"/>
      <c r="I301" s="9"/>
      <c r="J301" s="1"/>
      <c r="K301" s="20"/>
      <c r="L301" s="20"/>
      <c r="M301" s="3" t="s">
        <v>111</v>
      </c>
      <c r="N301">
        <v>75</v>
      </c>
      <c r="O301">
        <v>95</v>
      </c>
    </row>
    <row r="302" spans="1:23" ht="87" hidden="1" x14ac:dyDescent="0.35">
      <c r="A302" s="125"/>
      <c r="B302" s="18"/>
      <c r="C302" s="18"/>
      <c r="D302" s="9"/>
      <c r="E302" s="9"/>
      <c r="F302" s="9"/>
      <c r="G302" s="9"/>
      <c r="H302" s="9"/>
      <c r="I302" s="9"/>
      <c r="J302" s="1"/>
      <c r="K302" s="20"/>
      <c r="L302" s="20"/>
      <c r="M302" s="3" t="s">
        <v>114</v>
      </c>
      <c r="N302">
        <v>95</v>
      </c>
      <c r="O302">
        <v>150</v>
      </c>
    </row>
    <row r="303" spans="1:23" ht="116" hidden="1" x14ac:dyDescent="0.35">
      <c r="A303" s="125"/>
      <c r="B303" s="18"/>
      <c r="C303" s="18"/>
      <c r="D303" s="9"/>
      <c r="E303" s="9"/>
      <c r="F303" s="9"/>
      <c r="G303" s="9"/>
      <c r="H303" s="9"/>
      <c r="I303" s="9"/>
      <c r="J303" s="1"/>
      <c r="K303" s="20"/>
      <c r="L303" s="20"/>
      <c r="M303" s="3" t="s">
        <v>115</v>
      </c>
      <c r="N303">
        <v>150</v>
      </c>
      <c r="O303">
        <v>500</v>
      </c>
    </row>
    <row r="304" spans="1:23" ht="116" hidden="1" x14ac:dyDescent="0.35">
      <c r="A304" s="125"/>
      <c r="B304" s="18"/>
      <c r="C304" s="18"/>
      <c r="D304" s="9"/>
      <c r="E304" s="9"/>
      <c r="F304" s="9"/>
      <c r="G304" s="9"/>
      <c r="H304" s="9"/>
      <c r="I304" s="9"/>
      <c r="J304" s="1"/>
      <c r="K304" s="20"/>
      <c r="L304" s="20"/>
      <c r="M304" s="3" t="s">
        <v>193</v>
      </c>
      <c r="N304">
        <v>500</v>
      </c>
      <c r="O304">
        <v>1500</v>
      </c>
    </row>
    <row r="305" spans="1:23" hidden="1" x14ac:dyDescent="0.35">
      <c r="A305" s="125"/>
      <c r="B305" s="18"/>
      <c r="C305" s="18"/>
      <c r="D305" s="9"/>
      <c r="E305" s="9"/>
      <c r="F305" s="9"/>
      <c r="G305" s="9"/>
      <c r="H305" s="9"/>
      <c r="I305" s="9"/>
      <c r="J305" s="8"/>
      <c r="K305" s="20"/>
      <c r="L305" s="20"/>
      <c r="M305" t="s">
        <v>15</v>
      </c>
    </row>
    <row r="306" spans="1:23" x14ac:dyDescent="0.35">
      <c r="A306" s="125" t="s">
        <v>307</v>
      </c>
      <c r="B306" s="18"/>
      <c r="C306" s="18"/>
      <c r="D306" s="9"/>
      <c r="E306" s="9"/>
      <c r="F306" s="9"/>
      <c r="G306" s="9"/>
      <c r="H306" s="9"/>
      <c r="I306" s="9"/>
      <c r="J306" s="9"/>
      <c r="K306" s="20"/>
      <c r="L306" s="20"/>
    </row>
    <row r="307" spans="1:23" ht="99" customHeight="1" x14ac:dyDescent="0.35">
      <c r="A307" s="125" t="s">
        <v>307</v>
      </c>
      <c r="B307" s="18"/>
      <c r="C307" s="18"/>
      <c r="D307" s="226" t="str">
        <f>IF(AND(F297&gt;=0,F297&lt;=95),M308,IF(AND(F297&gt;=95,F297&lt;=1800),M309,M310))</f>
        <v>Verify Data Entry</v>
      </c>
      <c r="E307" s="226"/>
      <c r="F307" s="226"/>
      <c r="G307" s="226"/>
      <c r="H307" s="226"/>
      <c r="I307" s="226"/>
      <c r="J307" s="226"/>
      <c r="K307" s="20"/>
      <c r="L307" s="20"/>
    </row>
    <row r="308" spans="1:23" ht="130.5" hidden="1" x14ac:dyDescent="0.35">
      <c r="A308" s="125"/>
      <c r="B308" s="18"/>
      <c r="C308" s="18"/>
      <c r="D308" s="21"/>
      <c r="E308" s="9"/>
      <c r="F308" s="6"/>
      <c r="G308" s="9"/>
      <c r="H308" s="9"/>
      <c r="I308" s="9"/>
      <c r="J308" s="9"/>
      <c r="K308" s="20"/>
      <c r="L308" s="20"/>
      <c r="M308" s="3" t="s">
        <v>165</v>
      </c>
    </row>
    <row r="309" spans="1:23" hidden="1" x14ac:dyDescent="0.35">
      <c r="A309" s="125"/>
      <c r="B309" s="18"/>
      <c r="C309" s="18"/>
      <c r="D309" s="9"/>
      <c r="E309" s="9"/>
      <c r="F309" s="9"/>
      <c r="G309" s="9"/>
      <c r="H309" s="9"/>
      <c r="I309" s="9"/>
      <c r="J309" s="9"/>
      <c r="K309" s="20"/>
      <c r="L309" s="20"/>
      <c r="M309" s="3" t="s">
        <v>116</v>
      </c>
    </row>
    <row r="310" spans="1:23" hidden="1" x14ac:dyDescent="0.35">
      <c r="A310" s="125"/>
      <c r="B310" s="18"/>
      <c r="C310" s="18"/>
      <c r="D310" s="9"/>
      <c r="E310" s="9"/>
      <c r="F310" s="9"/>
      <c r="G310" s="9"/>
      <c r="H310" s="9"/>
      <c r="I310" s="9"/>
      <c r="J310" s="9"/>
      <c r="K310" s="20"/>
      <c r="L310" s="20"/>
      <c r="M310" s="3" t="s">
        <v>15</v>
      </c>
    </row>
    <row r="311" spans="1:23" hidden="1" x14ac:dyDescent="0.35">
      <c r="A311" s="125"/>
      <c r="B311" s="18"/>
      <c r="C311" s="18"/>
      <c r="D311" s="9"/>
      <c r="E311" s="9"/>
      <c r="F311" s="9"/>
      <c r="G311" s="9"/>
      <c r="H311" s="9"/>
      <c r="I311" s="9"/>
      <c r="J311" s="9"/>
      <c r="K311" s="20"/>
      <c r="L311" s="20"/>
      <c r="M311" s="3"/>
      <c r="N311" s="31"/>
      <c r="O311" s="31"/>
      <c r="P311" s="31"/>
      <c r="Q311" s="31"/>
      <c r="R311" s="31"/>
      <c r="S311" s="31"/>
      <c r="T311" s="31"/>
    </row>
    <row r="312" spans="1:23" ht="15" thickBot="1" x14ac:dyDescent="0.4">
      <c r="A312" s="126" t="s">
        <v>307</v>
      </c>
      <c r="B312" s="18"/>
      <c r="C312" s="22"/>
      <c r="D312" s="23"/>
      <c r="E312" s="23"/>
      <c r="F312" s="23"/>
      <c r="G312" s="23"/>
      <c r="H312" s="23"/>
      <c r="I312" s="23"/>
      <c r="J312" s="23"/>
      <c r="K312" s="24"/>
      <c r="L312" s="20"/>
      <c r="N312" s="31"/>
      <c r="O312" s="31"/>
      <c r="P312" s="31"/>
      <c r="Q312" s="31"/>
      <c r="R312" s="31"/>
      <c r="S312" s="31"/>
      <c r="T312" s="31"/>
      <c r="W312" s="4"/>
    </row>
    <row r="313" spans="1:23" ht="15" thickBot="1" x14ac:dyDescent="0.4">
      <c r="A313" s="125" t="s">
        <v>307</v>
      </c>
      <c r="B313" s="18"/>
      <c r="C313" s="9"/>
      <c r="D313" s="9"/>
      <c r="E313" s="9"/>
      <c r="F313" s="9"/>
      <c r="G313" s="9"/>
      <c r="H313" s="9"/>
      <c r="I313" s="9"/>
      <c r="J313" s="9"/>
      <c r="K313" s="9"/>
      <c r="L313" s="20"/>
      <c r="N313" s="31"/>
      <c r="O313" s="31"/>
      <c r="P313" s="31"/>
      <c r="Q313" s="31"/>
      <c r="R313" s="31"/>
      <c r="S313" s="31"/>
      <c r="T313" s="31"/>
    </row>
    <row r="314" spans="1:23" ht="8.4" customHeight="1" thickBot="1" x14ac:dyDescent="0.4">
      <c r="A314" s="125" t="s">
        <v>307</v>
      </c>
      <c r="B314" s="18"/>
      <c r="C314" s="15"/>
      <c r="D314" s="16"/>
      <c r="E314" s="16"/>
      <c r="F314" s="16"/>
      <c r="G314" s="16"/>
      <c r="H314" s="16"/>
      <c r="I314" s="16"/>
      <c r="J314" s="16"/>
      <c r="K314" s="17"/>
      <c r="L314" s="20"/>
    </row>
    <row r="315" spans="1:23" ht="19" thickBot="1" x14ac:dyDescent="0.5">
      <c r="A315" s="125" t="s">
        <v>307</v>
      </c>
      <c r="B315" s="18"/>
      <c r="C315" s="18"/>
      <c r="D315" s="27" t="s">
        <v>117</v>
      </c>
      <c r="E315" s="9"/>
      <c r="F315" s="68" t="s">
        <v>302</v>
      </c>
      <c r="G315" s="30" t="s">
        <v>102</v>
      </c>
      <c r="H315" s="9"/>
      <c r="I315" s="9"/>
      <c r="J315" s="19" t="s">
        <v>19</v>
      </c>
      <c r="K315" s="20"/>
      <c r="L315" s="20"/>
    </row>
    <row r="316" spans="1:23" ht="109.75" customHeight="1" thickBot="1" x14ac:dyDescent="0.4">
      <c r="A316" s="125" t="s">
        <v>307</v>
      </c>
      <c r="B316" s="18"/>
      <c r="C316" s="18"/>
      <c r="D316" s="9"/>
      <c r="E316" s="9"/>
      <c r="F316" s="9"/>
      <c r="G316" s="9"/>
      <c r="H316" s="9"/>
      <c r="I316" s="9"/>
      <c r="J316" s="2" t="str">
        <f>IF(AND(F315&gt;=N317,F315&lt;=O317),M317,IF(AND(F315&gt;=N318,F315&lt;=O318),M318,IF(AND(F315&gt;=N319,F315&lt;=O319),M319,IF(AND(F315&gt;=N320,F315&lt;=O320),M320,IF(AND(F315&gt;=N321,F315&lt;=O321),M321,IF(AND(F315&gt;=N322,F315&lt;=O322),M322,M323))))))</f>
        <v>Verify Data Entry</v>
      </c>
      <c r="K316" s="20"/>
      <c r="L316" s="20"/>
      <c r="N316" t="s">
        <v>3</v>
      </c>
      <c r="O316" t="s">
        <v>4</v>
      </c>
    </row>
    <row r="317" spans="1:23" ht="87" hidden="1" x14ac:dyDescent="0.35">
      <c r="A317" s="125"/>
      <c r="B317" s="18"/>
      <c r="C317" s="18"/>
      <c r="D317" s="9"/>
      <c r="E317" s="9"/>
      <c r="F317" s="9"/>
      <c r="G317" s="9"/>
      <c r="H317" s="9"/>
      <c r="I317" s="9"/>
      <c r="J317" s="1"/>
      <c r="K317" s="20"/>
      <c r="L317" s="20"/>
      <c r="M317" s="3" t="s">
        <v>120</v>
      </c>
      <c r="N317">
        <v>0</v>
      </c>
      <c r="O317">
        <v>8</v>
      </c>
    </row>
    <row r="318" spans="1:23" ht="29" hidden="1" x14ac:dyDescent="0.35">
      <c r="A318" s="125"/>
      <c r="B318" s="18"/>
      <c r="C318" s="18"/>
      <c r="D318" s="9"/>
      <c r="E318" s="9"/>
      <c r="F318" s="9"/>
      <c r="G318" s="9"/>
      <c r="H318" s="9"/>
      <c r="I318" s="9"/>
      <c r="J318" s="1"/>
      <c r="K318" s="20"/>
      <c r="L318" s="20"/>
      <c r="M318" s="3" t="s">
        <v>119</v>
      </c>
      <c r="N318">
        <v>8</v>
      </c>
      <c r="O318">
        <v>13</v>
      </c>
    </row>
    <row r="319" spans="1:23" ht="58" hidden="1" x14ac:dyDescent="0.35">
      <c r="A319" s="125"/>
      <c r="B319" s="18"/>
      <c r="C319" s="18"/>
      <c r="D319" s="9"/>
      <c r="E319" s="9"/>
      <c r="F319" s="9"/>
      <c r="G319" s="9"/>
      <c r="H319" s="9"/>
      <c r="I319" s="9"/>
      <c r="J319" s="1"/>
      <c r="K319" s="20"/>
      <c r="L319" s="20"/>
      <c r="M319" s="3" t="s">
        <v>118</v>
      </c>
      <c r="N319">
        <v>13</v>
      </c>
      <c r="O319">
        <v>15</v>
      </c>
    </row>
    <row r="320" spans="1:23" ht="101.5" hidden="1" x14ac:dyDescent="0.35">
      <c r="A320" s="125"/>
      <c r="B320" s="18"/>
      <c r="C320" s="18"/>
      <c r="D320" s="9"/>
      <c r="E320" s="9"/>
      <c r="F320" s="9"/>
      <c r="G320" s="9"/>
      <c r="H320" s="9"/>
      <c r="I320" s="9"/>
      <c r="J320" s="1"/>
      <c r="K320" s="20"/>
      <c r="L320" s="20"/>
      <c r="M320" s="3" t="s">
        <v>194</v>
      </c>
      <c r="N320">
        <v>15</v>
      </c>
      <c r="O320">
        <v>30</v>
      </c>
    </row>
    <row r="321" spans="1:23" ht="87" hidden="1" x14ac:dyDescent="0.35">
      <c r="A321" s="125"/>
      <c r="B321" s="18"/>
      <c r="C321" s="18"/>
      <c r="D321" s="9"/>
      <c r="E321" s="9"/>
      <c r="F321" s="9"/>
      <c r="G321" s="9"/>
      <c r="H321" s="9"/>
      <c r="I321" s="9"/>
      <c r="J321" s="1"/>
      <c r="K321" s="20"/>
      <c r="L321" s="20"/>
      <c r="M321" s="3" t="s">
        <v>195</v>
      </c>
      <c r="N321">
        <v>30</v>
      </c>
      <c r="O321">
        <v>90</v>
      </c>
    </row>
    <row r="322" spans="1:23" ht="130.5" hidden="1" x14ac:dyDescent="0.35">
      <c r="A322" s="125"/>
      <c r="B322" s="18"/>
      <c r="C322" s="18"/>
      <c r="D322" s="9"/>
      <c r="E322" s="9"/>
      <c r="F322" s="9"/>
      <c r="G322" s="9"/>
      <c r="H322" s="9"/>
      <c r="I322" s="9"/>
      <c r="J322" s="1"/>
      <c r="K322" s="20"/>
      <c r="L322" s="20"/>
      <c r="M322" s="3" t="s">
        <v>196</v>
      </c>
      <c r="N322">
        <v>90</v>
      </c>
      <c r="O322">
        <v>160</v>
      </c>
    </row>
    <row r="323" spans="1:23" hidden="1" x14ac:dyDescent="0.35">
      <c r="A323" s="125"/>
      <c r="B323" s="18"/>
      <c r="C323" s="18"/>
      <c r="D323" s="9"/>
      <c r="E323" s="9"/>
      <c r="F323" s="9"/>
      <c r="G323" s="9"/>
      <c r="H323" s="9"/>
      <c r="I323" s="9"/>
      <c r="J323" s="8"/>
      <c r="K323" s="20"/>
      <c r="L323" s="20"/>
      <c r="M323" t="s">
        <v>15</v>
      </c>
    </row>
    <row r="324" spans="1:23" x14ac:dyDescent="0.35">
      <c r="A324" s="125" t="s">
        <v>307</v>
      </c>
      <c r="B324" s="18"/>
      <c r="C324" s="18"/>
      <c r="D324" s="9"/>
      <c r="E324" s="9"/>
      <c r="F324" s="9"/>
      <c r="G324" s="9"/>
      <c r="H324" s="9"/>
      <c r="I324" s="9"/>
      <c r="J324" s="9"/>
      <c r="K324" s="20"/>
      <c r="L324" s="20"/>
    </row>
    <row r="325" spans="1:23" ht="17.399999999999999" customHeight="1" x14ac:dyDescent="0.35">
      <c r="A325" s="125" t="s">
        <v>307</v>
      </c>
      <c r="B325" s="18"/>
      <c r="C325" s="18"/>
      <c r="D325" s="19" t="str">
        <f>IF(AND(F315&gt;=0,F315&lt;=8),M326,IF(AND(F315&gt;=8,F315&lt;=15),M325,IF(AND(F315&gt;=15,F315&lt;=160),M327,M328)))</f>
        <v>Verify Data Entry</v>
      </c>
      <c r="E325" s="9"/>
      <c r="F325" s="9"/>
      <c r="G325" s="9"/>
      <c r="H325" s="9"/>
      <c r="I325" s="9"/>
      <c r="J325" s="9"/>
      <c r="K325" s="20"/>
      <c r="L325" s="20"/>
      <c r="M325" s="3" t="s">
        <v>121</v>
      </c>
    </row>
    <row r="326" spans="1:23" ht="16.25" customHeight="1" x14ac:dyDescent="0.35">
      <c r="A326" s="125" t="s">
        <v>307</v>
      </c>
      <c r="B326" s="18"/>
      <c r="C326" s="18"/>
      <c r="D326" s="21">
        <f>IF(AND(F315&gt;=0,F315&lt;=15),W331,IF(AND(F315&gt;=15),0))</f>
        <v>0</v>
      </c>
      <c r="E326" s="9" t="s">
        <v>133</v>
      </c>
      <c r="F326" s="6" t="s">
        <v>24</v>
      </c>
      <c r="G326" s="9">
        <f>IF(AND(F315&gt;=0,F315&lt;=15),V331,IF(AND(F315&gt;=15),0))</f>
        <v>0</v>
      </c>
      <c r="H326" s="9" t="s">
        <v>26</v>
      </c>
      <c r="I326" s="9"/>
      <c r="J326" s="9"/>
      <c r="K326" s="20"/>
      <c r="L326" s="20"/>
      <c r="M326" s="3" t="s">
        <v>122</v>
      </c>
    </row>
    <row r="327" spans="1:23" hidden="1" x14ac:dyDescent="0.35">
      <c r="A327" s="125"/>
      <c r="B327" s="18"/>
      <c r="C327" s="18"/>
      <c r="D327" s="9"/>
      <c r="E327" s="9"/>
      <c r="F327" s="9"/>
      <c r="G327" s="9"/>
      <c r="H327" s="9"/>
      <c r="I327" s="9"/>
      <c r="J327" s="9"/>
      <c r="K327" s="20"/>
      <c r="L327" s="20"/>
      <c r="M327" s="3" t="s">
        <v>25</v>
      </c>
    </row>
    <row r="328" spans="1:23" hidden="1" x14ac:dyDescent="0.35">
      <c r="A328" s="125"/>
      <c r="B328" s="18"/>
      <c r="C328" s="18"/>
      <c r="D328" s="9"/>
      <c r="E328" s="9"/>
      <c r="F328" s="9"/>
      <c r="G328" s="9"/>
      <c r="H328" s="9"/>
      <c r="I328" s="9"/>
      <c r="J328" s="9"/>
      <c r="K328" s="20"/>
      <c r="L328" s="20"/>
      <c r="M328" s="3" t="s">
        <v>15</v>
      </c>
    </row>
    <row r="329" spans="1:23" hidden="1" x14ac:dyDescent="0.35">
      <c r="A329" s="125"/>
      <c r="B329" s="18"/>
      <c r="C329" s="18"/>
      <c r="D329" s="9"/>
      <c r="E329" s="9"/>
      <c r="F329" s="9"/>
      <c r="G329" s="9"/>
      <c r="H329" s="9"/>
      <c r="I329" s="9"/>
      <c r="J329" s="9"/>
      <c r="K329" s="20"/>
      <c r="L329" s="20"/>
      <c r="M329" s="3"/>
    </row>
    <row r="330" spans="1:23" hidden="1" x14ac:dyDescent="0.35">
      <c r="A330" s="128"/>
      <c r="B330" s="18"/>
      <c r="C330" s="18"/>
      <c r="D330" s="9"/>
      <c r="E330" s="9"/>
      <c r="F330" s="9"/>
      <c r="G330" s="9"/>
      <c r="H330" s="9"/>
      <c r="I330" s="9"/>
      <c r="J330" s="9"/>
      <c r="K330" s="20"/>
      <c r="L330" s="20"/>
      <c r="N330" s="31" t="s">
        <v>27</v>
      </c>
      <c r="O330" s="31" t="s">
        <v>28</v>
      </c>
      <c r="P330" s="31" t="s">
        <v>29</v>
      </c>
      <c r="Q330" s="31" t="s">
        <v>30</v>
      </c>
      <c r="R330" s="31" t="s">
        <v>31</v>
      </c>
      <c r="S330" s="31"/>
      <c r="T330" s="31" t="s">
        <v>32</v>
      </c>
      <c r="U330" s="31" t="s">
        <v>33</v>
      </c>
      <c r="V330" s="31" t="s">
        <v>34</v>
      </c>
      <c r="W330" s="31" t="s">
        <v>35</v>
      </c>
    </row>
    <row r="331" spans="1:23" ht="15" thickBot="1" x14ac:dyDescent="0.4">
      <c r="A331" s="126" t="s">
        <v>307</v>
      </c>
      <c r="B331" s="18"/>
      <c r="C331" s="22"/>
      <c r="D331" s="23"/>
      <c r="E331" s="23"/>
      <c r="F331" s="23"/>
      <c r="G331" s="23"/>
      <c r="H331" s="23"/>
      <c r="I331" s="23"/>
      <c r="J331" s="23"/>
      <c r="K331" s="24"/>
      <c r="L331" s="20"/>
      <c r="N331" s="31">
        <v>100</v>
      </c>
      <c r="O331" s="31" t="str">
        <f>F315</f>
        <v>Enter Data</v>
      </c>
      <c r="P331" s="31">
        <f>IF(AND(F315&gt;=0,F315&lt;=8),30,IF(AND(F315&gt;=8),15))</f>
        <v>15</v>
      </c>
      <c r="Q331" s="31" t="e">
        <f>P331-O331</f>
        <v>#VALUE!</v>
      </c>
      <c r="R331" s="31" t="e">
        <f>Q331*$F$45/N331*1</f>
        <v>#VALUE!</v>
      </c>
      <c r="S331" s="31"/>
      <c r="T331" s="31">
        <v>8</v>
      </c>
      <c r="U331" s="31" t="e">
        <f>Q331/T331</f>
        <v>#VALUE!</v>
      </c>
      <c r="V331" s="31" t="e">
        <f>ROUNDUP(U331,0)</f>
        <v>#VALUE!</v>
      </c>
      <c r="W331" s="32" t="e">
        <f>R331/V331</f>
        <v>#VALUE!</v>
      </c>
    </row>
    <row r="332" spans="1:23" ht="15" thickBot="1" x14ac:dyDescent="0.4">
      <c r="A332" s="125" t="s">
        <v>307</v>
      </c>
      <c r="B332" s="18"/>
      <c r="C332" s="9"/>
      <c r="D332" s="9"/>
      <c r="E332" s="9"/>
      <c r="F332" s="9"/>
      <c r="G332" s="9"/>
      <c r="H332" s="9"/>
      <c r="I332" s="9"/>
      <c r="J332" s="9"/>
      <c r="K332" s="9"/>
      <c r="L332" s="20"/>
    </row>
    <row r="333" spans="1:23" ht="8.4" customHeight="1" thickBot="1" x14ac:dyDescent="0.4">
      <c r="A333" s="125" t="s">
        <v>307</v>
      </c>
      <c r="B333" s="18"/>
      <c r="C333" s="15"/>
      <c r="D333" s="16"/>
      <c r="E333" s="16"/>
      <c r="F333" s="16"/>
      <c r="G333" s="16"/>
      <c r="H333" s="16"/>
      <c r="I333" s="16"/>
      <c r="J333" s="16"/>
      <c r="K333" s="17"/>
      <c r="L333" s="20"/>
    </row>
    <row r="334" spans="1:23" ht="19" thickBot="1" x14ac:dyDescent="0.5">
      <c r="A334" s="125" t="s">
        <v>307</v>
      </c>
      <c r="B334" s="18"/>
      <c r="C334" s="18"/>
      <c r="D334" s="27" t="s">
        <v>123</v>
      </c>
      <c r="E334" s="9"/>
      <c r="F334" s="68" t="s">
        <v>302</v>
      </c>
      <c r="G334" s="30" t="s">
        <v>102</v>
      </c>
      <c r="H334" s="9"/>
      <c r="I334" s="9"/>
      <c r="J334" s="19" t="s">
        <v>19</v>
      </c>
      <c r="K334" s="20"/>
      <c r="L334" s="20"/>
    </row>
    <row r="335" spans="1:23" ht="135.65" customHeight="1" thickBot="1" x14ac:dyDescent="0.4">
      <c r="A335" s="125" t="s">
        <v>307</v>
      </c>
      <c r="B335" s="18"/>
      <c r="C335" s="18"/>
      <c r="D335" s="9"/>
      <c r="E335" s="9"/>
      <c r="F335" s="9"/>
      <c r="G335" s="9"/>
      <c r="H335" s="9"/>
      <c r="I335" s="9"/>
      <c r="J335" s="2" t="str">
        <f>IF(AND(F334&gt;=N336,F334&lt;=O336),M336,IF(AND(F334&gt;=N337,F334&lt;=O337),M337,IF(AND(F334&gt;=N338,F334&lt;=O338),M338,IF(AND(F334&gt;=N339,F334&lt;=O339),M339,IF(AND(F334&gt;=N340,F334&lt;=O340),M340,IF(AND(F334&gt;=N341,F334&lt;=O341),M341,M342))))))</f>
        <v>Verify Data Entry</v>
      </c>
      <c r="K335" s="20"/>
      <c r="L335" s="20"/>
      <c r="N335" t="s">
        <v>3</v>
      </c>
      <c r="O335" t="s">
        <v>4</v>
      </c>
    </row>
    <row r="336" spans="1:23" ht="72.5" hidden="1" x14ac:dyDescent="0.35">
      <c r="A336" s="125"/>
      <c r="B336" s="18"/>
      <c r="C336" s="18"/>
      <c r="D336" s="9"/>
      <c r="E336" s="9"/>
      <c r="F336" s="9"/>
      <c r="G336" s="9"/>
      <c r="H336" s="9"/>
      <c r="I336" s="9"/>
      <c r="J336" s="1"/>
      <c r="K336" s="20"/>
      <c r="L336" s="20"/>
      <c r="M336" s="3" t="s">
        <v>124</v>
      </c>
      <c r="N336">
        <v>0</v>
      </c>
      <c r="O336">
        <v>8</v>
      </c>
    </row>
    <row r="337" spans="1:23" ht="58" hidden="1" x14ac:dyDescent="0.35">
      <c r="A337" s="125"/>
      <c r="B337" s="18"/>
      <c r="C337" s="18"/>
      <c r="D337" s="9"/>
      <c r="E337" s="9"/>
      <c r="F337" s="9"/>
      <c r="G337" s="9"/>
      <c r="H337" s="9"/>
      <c r="I337" s="9"/>
      <c r="J337" s="1"/>
      <c r="K337" s="20"/>
      <c r="L337" s="20"/>
      <c r="M337" s="3" t="s">
        <v>256</v>
      </c>
      <c r="N337">
        <v>8</v>
      </c>
      <c r="O337">
        <v>13</v>
      </c>
    </row>
    <row r="338" spans="1:23" ht="58" hidden="1" x14ac:dyDescent="0.35">
      <c r="A338" s="125"/>
      <c r="B338" s="18"/>
      <c r="C338" s="18"/>
      <c r="D338" s="9"/>
      <c r="E338" s="9"/>
      <c r="F338" s="9"/>
      <c r="G338" s="9"/>
      <c r="H338" s="9"/>
      <c r="I338" s="9"/>
      <c r="J338" s="1"/>
      <c r="K338" s="20"/>
      <c r="L338" s="20"/>
      <c r="M338" s="3" t="s">
        <v>125</v>
      </c>
      <c r="N338">
        <v>13</v>
      </c>
      <c r="O338">
        <v>15</v>
      </c>
    </row>
    <row r="339" spans="1:23" ht="101.5" hidden="1" x14ac:dyDescent="0.35">
      <c r="A339" s="125"/>
      <c r="B339" s="18"/>
      <c r="C339" s="18"/>
      <c r="D339" s="9"/>
      <c r="E339" s="9"/>
      <c r="F339" s="9"/>
      <c r="G339" s="9"/>
      <c r="H339" s="9"/>
      <c r="I339" s="9"/>
      <c r="J339" s="1"/>
      <c r="K339" s="20"/>
      <c r="L339" s="20"/>
      <c r="M339" s="3" t="s">
        <v>197</v>
      </c>
      <c r="N339">
        <v>15</v>
      </c>
      <c r="O339">
        <v>30</v>
      </c>
    </row>
    <row r="340" spans="1:23" ht="116" hidden="1" x14ac:dyDescent="0.35">
      <c r="A340" s="125"/>
      <c r="B340" s="18"/>
      <c r="C340" s="18"/>
      <c r="D340" s="9"/>
      <c r="E340" s="9"/>
      <c r="F340" s="9"/>
      <c r="G340" s="9"/>
      <c r="H340" s="9"/>
      <c r="I340" s="9"/>
      <c r="J340" s="1"/>
      <c r="K340" s="20"/>
      <c r="L340" s="20"/>
      <c r="M340" s="3" t="s">
        <v>198</v>
      </c>
      <c r="N340">
        <v>30</v>
      </c>
      <c r="O340">
        <v>90</v>
      </c>
    </row>
    <row r="341" spans="1:23" ht="145" hidden="1" x14ac:dyDescent="0.35">
      <c r="A341" s="125"/>
      <c r="B341" s="18"/>
      <c r="C341" s="18"/>
      <c r="D341" s="9"/>
      <c r="E341" s="9"/>
      <c r="F341" s="9"/>
      <c r="G341" s="9"/>
      <c r="H341" s="9"/>
      <c r="I341" s="9"/>
      <c r="J341" s="1"/>
      <c r="K341" s="20"/>
      <c r="L341" s="20"/>
      <c r="M341" s="3" t="s">
        <v>199</v>
      </c>
      <c r="N341">
        <v>90</v>
      </c>
      <c r="O341">
        <v>160</v>
      </c>
    </row>
    <row r="342" spans="1:23" hidden="1" x14ac:dyDescent="0.35">
      <c r="A342" s="125"/>
      <c r="B342" s="18"/>
      <c r="C342" s="18"/>
      <c r="D342" s="9"/>
      <c r="E342" s="9"/>
      <c r="F342" s="9"/>
      <c r="G342" s="9"/>
      <c r="H342" s="9"/>
      <c r="I342" s="9"/>
      <c r="J342" s="8"/>
      <c r="K342" s="20"/>
      <c r="L342" s="20"/>
      <c r="M342" t="s">
        <v>15</v>
      </c>
    </row>
    <row r="343" spans="1:23" x14ac:dyDescent="0.35">
      <c r="A343" s="125" t="s">
        <v>307</v>
      </c>
      <c r="B343" s="18"/>
      <c r="C343" s="18"/>
      <c r="D343" s="9"/>
      <c r="E343" s="9"/>
      <c r="F343" s="9"/>
      <c r="G343" s="9"/>
      <c r="H343" s="9"/>
      <c r="I343" s="9"/>
      <c r="J343" s="9"/>
      <c r="K343" s="20"/>
      <c r="L343" s="20"/>
    </row>
    <row r="344" spans="1:23" x14ac:dyDescent="0.35">
      <c r="A344" s="125" t="s">
        <v>307</v>
      </c>
      <c r="B344" s="18"/>
      <c r="C344" s="18"/>
      <c r="D344" s="19" t="str">
        <f>IF(AND(F334&gt;=0,F334&lt;=15),M345,IF(AND(F334&gt;=15,F334&lt;=150),M346,M347))</f>
        <v>Verify Data Entry</v>
      </c>
      <c r="E344" s="9"/>
      <c r="F344" s="9"/>
      <c r="G344" s="9"/>
      <c r="H344" s="9"/>
      <c r="I344" s="9"/>
      <c r="J344" s="9"/>
      <c r="K344" s="20"/>
      <c r="L344" s="20"/>
    </row>
    <row r="345" spans="1:23" ht="15" customHeight="1" x14ac:dyDescent="0.35">
      <c r="A345" s="125" t="s">
        <v>307</v>
      </c>
      <c r="B345" s="18"/>
      <c r="C345" s="18"/>
      <c r="D345" s="21">
        <f>IF(AND(D344=M345),W350,0)</f>
        <v>0</v>
      </c>
      <c r="E345" s="9" t="s">
        <v>133</v>
      </c>
      <c r="F345" s="6" t="s">
        <v>24</v>
      </c>
      <c r="G345" s="9">
        <f>IF(AND(D344=M345),V350,0)</f>
        <v>0</v>
      </c>
      <c r="H345" s="9" t="s">
        <v>26</v>
      </c>
      <c r="I345" s="9"/>
      <c r="J345" s="9"/>
      <c r="K345" s="20"/>
      <c r="L345" s="20"/>
      <c r="M345" s="3" t="s">
        <v>126</v>
      </c>
    </row>
    <row r="346" spans="1:23" hidden="1" x14ac:dyDescent="0.35">
      <c r="A346" s="125"/>
      <c r="B346" s="18"/>
      <c r="C346" s="18"/>
      <c r="D346" s="9"/>
      <c r="E346" s="9"/>
      <c r="F346" s="9"/>
      <c r="G346" s="9"/>
      <c r="H346" s="9"/>
      <c r="I346" s="9"/>
      <c r="J346" s="9"/>
      <c r="K346" s="20"/>
      <c r="L346" s="20"/>
      <c r="M346" s="3" t="s">
        <v>25</v>
      </c>
    </row>
    <row r="347" spans="1:23" hidden="1" x14ac:dyDescent="0.35">
      <c r="A347" s="125"/>
      <c r="B347" s="18"/>
      <c r="C347" s="18"/>
      <c r="D347" s="9"/>
      <c r="E347" s="9"/>
      <c r="F347" s="9"/>
      <c r="G347" s="9"/>
      <c r="H347" s="9"/>
      <c r="I347" s="9"/>
      <c r="J347" s="9"/>
      <c r="K347" s="20"/>
      <c r="L347" s="20"/>
      <c r="M347" s="3" t="s">
        <v>15</v>
      </c>
    </row>
    <row r="348" spans="1:23" hidden="1" x14ac:dyDescent="0.35">
      <c r="A348" s="125"/>
      <c r="B348" s="18"/>
      <c r="C348" s="18"/>
      <c r="D348" s="9"/>
      <c r="E348" s="9"/>
      <c r="F348" s="9"/>
      <c r="G348" s="9"/>
      <c r="H348" s="9"/>
      <c r="I348" s="9"/>
      <c r="J348" s="9"/>
      <c r="K348" s="20"/>
      <c r="L348" s="20"/>
      <c r="M348" s="3"/>
    </row>
    <row r="349" spans="1:23" hidden="1" x14ac:dyDescent="0.35">
      <c r="A349" s="128"/>
      <c r="B349" s="18"/>
      <c r="C349" s="18"/>
      <c r="D349" s="9"/>
      <c r="E349" s="9"/>
      <c r="F349" s="9"/>
      <c r="G349" s="9"/>
      <c r="H349" s="9"/>
      <c r="I349" s="9"/>
      <c r="J349" s="9"/>
      <c r="K349" s="20"/>
      <c r="L349" s="20"/>
      <c r="N349" s="31" t="s">
        <v>27</v>
      </c>
      <c r="O349" s="31" t="s">
        <v>28</v>
      </c>
      <c r="P349" s="31" t="s">
        <v>29</v>
      </c>
      <c r="Q349" s="31" t="s">
        <v>30</v>
      </c>
      <c r="R349" s="31" t="s">
        <v>31</v>
      </c>
      <c r="S349" s="31"/>
      <c r="T349" s="31" t="s">
        <v>32</v>
      </c>
      <c r="U349" s="31" t="s">
        <v>33</v>
      </c>
      <c r="V349" s="31" t="s">
        <v>34</v>
      </c>
      <c r="W349" s="31" t="s">
        <v>35</v>
      </c>
    </row>
    <row r="350" spans="1:23" ht="15" thickBot="1" x14ac:dyDescent="0.4">
      <c r="A350" s="126" t="s">
        <v>307</v>
      </c>
      <c r="B350" s="18"/>
      <c r="C350" s="22"/>
      <c r="D350" s="23"/>
      <c r="E350" s="23"/>
      <c r="F350" s="23"/>
      <c r="G350" s="23"/>
      <c r="H350" s="23"/>
      <c r="I350" s="23"/>
      <c r="J350" s="23"/>
      <c r="K350" s="24"/>
      <c r="L350" s="20"/>
      <c r="N350" s="31">
        <v>100</v>
      </c>
      <c r="O350" s="31" t="str">
        <f>F334</f>
        <v>Enter Data</v>
      </c>
      <c r="P350" s="31">
        <v>15</v>
      </c>
      <c r="Q350" s="31" t="e">
        <f>P350-O350</f>
        <v>#VALUE!</v>
      </c>
      <c r="R350" s="31" t="e">
        <f>Q350*$F$45/N350*1</f>
        <v>#VALUE!</v>
      </c>
      <c r="S350" s="31"/>
      <c r="T350" s="31">
        <v>3</v>
      </c>
      <c r="U350" s="31" t="e">
        <f>Q350/T350</f>
        <v>#VALUE!</v>
      </c>
      <c r="V350" s="31" t="e">
        <f>ROUNDUP(U350,0)</f>
        <v>#VALUE!</v>
      </c>
      <c r="W350" s="32" t="e">
        <f>R350/V350</f>
        <v>#VALUE!</v>
      </c>
    </row>
    <row r="351" spans="1:23" ht="15" thickBot="1" x14ac:dyDescent="0.4">
      <c r="A351" s="125" t="s">
        <v>307</v>
      </c>
      <c r="B351" s="18"/>
      <c r="C351" s="9"/>
      <c r="D351" s="9"/>
      <c r="E351" s="9"/>
      <c r="F351" s="9"/>
      <c r="G351" s="9"/>
      <c r="H351" s="9"/>
      <c r="I351" s="9"/>
      <c r="J351" s="9"/>
      <c r="K351" s="9"/>
      <c r="L351" s="20"/>
    </row>
    <row r="352" spans="1:23" ht="8.4" customHeight="1" thickBot="1" x14ac:dyDescent="0.4">
      <c r="A352" s="125" t="s">
        <v>307</v>
      </c>
      <c r="B352" s="18"/>
      <c r="C352" s="15"/>
      <c r="D352" s="16"/>
      <c r="E352" s="16"/>
      <c r="F352" s="16"/>
      <c r="G352" s="16"/>
      <c r="H352" s="16"/>
      <c r="I352" s="16"/>
      <c r="J352" s="16"/>
      <c r="K352" s="17"/>
      <c r="L352" s="20"/>
    </row>
    <row r="353" spans="1:23" ht="19" thickBot="1" x14ac:dyDescent="0.5">
      <c r="A353" s="125" t="s">
        <v>307</v>
      </c>
      <c r="B353" s="18"/>
      <c r="C353" s="18"/>
      <c r="D353" s="27" t="s">
        <v>127</v>
      </c>
      <c r="E353" s="9"/>
      <c r="F353" s="68" t="s">
        <v>302</v>
      </c>
      <c r="G353" s="30" t="s">
        <v>102</v>
      </c>
      <c r="H353" s="9"/>
      <c r="I353" s="9"/>
      <c r="J353" s="19" t="s">
        <v>19</v>
      </c>
      <c r="K353" s="20"/>
      <c r="L353" s="20"/>
    </row>
    <row r="354" spans="1:23" ht="135.65" customHeight="1" thickBot="1" x14ac:dyDescent="0.4">
      <c r="A354" s="125" t="s">
        <v>307</v>
      </c>
      <c r="B354" s="18"/>
      <c r="C354" s="18"/>
      <c r="D354" s="9"/>
      <c r="E354" s="9"/>
      <c r="F354" s="9"/>
      <c r="G354" s="9"/>
      <c r="H354" s="9"/>
      <c r="I354" s="9"/>
      <c r="J354" s="2" t="str">
        <f>IF(AND(F353&gt;=N355,F353&lt;=O355),M355,IF(AND(F353&gt;=N356,F353&lt;=O356),M356,IF(AND(F353&gt;=N357,F353&lt;=O357),M357,IF(AND(F353&gt;=N358,F353&lt;=O358),M358,IF(AND(F353&gt;=N359,F353&lt;=O359),M359,IF(AND(F353&gt;=N360,F353&lt;=O360),M360,M361))))))</f>
        <v>Verify Data Entry</v>
      </c>
      <c r="K354" s="20"/>
      <c r="L354" s="20"/>
      <c r="N354" t="s">
        <v>3</v>
      </c>
      <c r="O354" t="s">
        <v>4</v>
      </c>
    </row>
    <row r="355" spans="1:23" ht="72.5" hidden="1" x14ac:dyDescent="0.35">
      <c r="A355" s="125"/>
      <c r="B355" s="18"/>
      <c r="C355" s="18"/>
      <c r="D355" s="9"/>
      <c r="E355" s="9"/>
      <c r="F355" s="9"/>
      <c r="G355" s="9"/>
      <c r="H355" s="9"/>
      <c r="I355" s="9"/>
      <c r="J355" s="1"/>
      <c r="K355" s="20"/>
      <c r="L355" s="20"/>
      <c r="M355" s="3" t="s">
        <v>128</v>
      </c>
      <c r="N355">
        <v>0</v>
      </c>
      <c r="O355">
        <v>0.5</v>
      </c>
    </row>
    <row r="356" spans="1:23" ht="72.5" hidden="1" x14ac:dyDescent="0.35">
      <c r="A356" s="125"/>
      <c r="B356" s="18"/>
      <c r="C356" s="18"/>
      <c r="D356" s="9"/>
      <c r="E356" s="9"/>
      <c r="F356" s="9"/>
      <c r="G356" s="9"/>
      <c r="H356" s="9"/>
      <c r="I356" s="9"/>
      <c r="J356" s="1"/>
      <c r="K356" s="20"/>
      <c r="L356" s="20"/>
      <c r="M356" s="3" t="s">
        <v>129</v>
      </c>
      <c r="N356">
        <v>0.5</v>
      </c>
      <c r="O356">
        <v>2.4</v>
      </c>
    </row>
    <row r="357" spans="1:23" ht="72.5" hidden="1" x14ac:dyDescent="0.35">
      <c r="A357" s="125"/>
      <c r="B357" s="18"/>
      <c r="C357" s="18"/>
      <c r="D357" s="9"/>
      <c r="E357" s="9"/>
      <c r="F357" s="9"/>
      <c r="G357" s="9"/>
      <c r="H357" s="9"/>
      <c r="I357" s="9"/>
      <c r="J357" s="1"/>
      <c r="K357" s="20"/>
      <c r="L357" s="20"/>
      <c r="M357" s="3" t="s">
        <v>257</v>
      </c>
      <c r="N357">
        <v>2.4</v>
      </c>
      <c r="O357">
        <v>2.5</v>
      </c>
    </row>
    <row r="358" spans="1:23" ht="72.5" hidden="1" x14ac:dyDescent="0.35">
      <c r="A358" s="125"/>
      <c r="B358" s="18"/>
      <c r="C358" s="18"/>
      <c r="D358" s="9"/>
      <c r="E358" s="9"/>
      <c r="F358" s="9"/>
      <c r="G358" s="9"/>
      <c r="H358" s="9"/>
      <c r="I358" s="9"/>
      <c r="J358" s="1"/>
      <c r="K358" s="20"/>
      <c r="L358" s="20"/>
      <c r="M358" s="3" t="s">
        <v>200</v>
      </c>
      <c r="N358">
        <v>2.5</v>
      </c>
      <c r="O358">
        <v>5</v>
      </c>
    </row>
    <row r="359" spans="1:23" ht="116" hidden="1" x14ac:dyDescent="0.35">
      <c r="A359" s="125"/>
      <c r="B359" s="18"/>
      <c r="C359" s="18"/>
      <c r="D359" s="9"/>
      <c r="E359" s="9"/>
      <c r="F359" s="9"/>
      <c r="G359" s="9"/>
      <c r="H359" s="9"/>
      <c r="I359" s="9"/>
      <c r="J359" s="1"/>
      <c r="K359" s="20"/>
      <c r="L359" s="20"/>
      <c r="M359" s="3" t="s">
        <v>201</v>
      </c>
      <c r="N359">
        <v>5</v>
      </c>
      <c r="O359">
        <v>10</v>
      </c>
    </row>
    <row r="360" spans="1:23" ht="145" hidden="1" x14ac:dyDescent="0.35">
      <c r="A360" s="125"/>
      <c r="B360" s="18"/>
      <c r="C360" s="18"/>
      <c r="D360" s="9"/>
      <c r="E360" s="9"/>
      <c r="F360" s="9"/>
      <c r="G360" s="9"/>
      <c r="H360" s="9"/>
      <c r="I360" s="9"/>
      <c r="J360" s="1"/>
      <c r="K360" s="20"/>
      <c r="L360" s="20"/>
      <c r="M360" s="3" t="s">
        <v>202</v>
      </c>
      <c r="N360">
        <v>10</v>
      </c>
      <c r="O360">
        <v>50</v>
      </c>
    </row>
    <row r="361" spans="1:23" hidden="1" x14ac:dyDescent="0.35">
      <c r="A361" s="125"/>
      <c r="B361" s="18"/>
      <c r="C361" s="18"/>
      <c r="D361" s="9"/>
      <c r="E361" s="9"/>
      <c r="F361" s="9"/>
      <c r="G361" s="9"/>
      <c r="H361" s="9"/>
      <c r="I361" s="9"/>
      <c r="J361" s="8"/>
      <c r="K361" s="20"/>
      <c r="L361" s="20"/>
      <c r="M361" t="s">
        <v>15</v>
      </c>
    </row>
    <row r="362" spans="1:23" x14ac:dyDescent="0.35">
      <c r="A362" s="125" t="s">
        <v>307</v>
      </c>
      <c r="B362" s="18"/>
      <c r="C362" s="18"/>
      <c r="D362" s="9"/>
      <c r="E362" s="9"/>
      <c r="F362" s="9"/>
      <c r="G362" s="9"/>
      <c r="H362" s="9"/>
      <c r="I362" s="9"/>
      <c r="J362" s="9"/>
      <c r="K362" s="20"/>
      <c r="L362" s="20"/>
    </row>
    <row r="363" spans="1:23" x14ac:dyDescent="0.35">
      <c r="A363" s="125" t="s">
        <v>307</v>
      </c>
      <c r="B363" s="18"/>
      <c r="C363" s="18"/>
      <c r="D363" s="19" t="str">
        <f>IF(AND(F353&gt;=0,F353&lt;=2.5),M364,IF(AND(F353&gt;=2.5,F353&lt;=50),M365,M366))</f>
        <v>Verify Data Entry</v>
      </c>
      <c r="E363" s="9"/>
      <c r="F363" s="9"/>
      <c r="G363" s="9"/>
      <c r="H363" s="9"/>
      <c r="I363" s="9"/>
      <c r="J363" s="9"/>
      <c r="K363" s="20"/>
      <c r="L363" s="20"/>
    </row>
    <row r="364" spans="1:23" ht="16.75" customHeight="1" x14ac:dyDescent="0.35">
      <c r="A364" s="125" t="s">
        <v>307</v>
      </c>
      <c r="B364" s="18"/>
      <c r="C364" s="18"/>
      <c r="D364" s="21">
        <f>IF(AND(D363=M364),W369,0)</f>
        <v>0</v>
      </c>
      <c r="E364" s="9" t="s">
        <v>133</v>
      </c>
      <c r="F364" s="6" t="s">
        <v>24</v>
      </c>
      <c r="G364" s="9">
        <f>IF(AND(D363=M364),V369,0)</f>
        <v>0</v>
      </c>
      <c r="H364" s="9" t="s">
        <v>26</v>
      </c>
      <c r="I364" s="9"/>
      <c r="J364" s="9"/>
      <c r="K364" s="20"/>
      <c r="L364" s="20"/>
      <c r="M364" s="3" t="s">
        <v>130</v>
      </c>
    </row>
    <row r="365" spans="1:23" hidden="1" x14ac:dyDescent="0.35">
      <c r="A365" s="125"/>
      <c r="B365" s="18"/>
      <c r="C365" s="18"/>
      <c r="D365" s="9"/>
      <c r="E365" s="9"/>
      <c r="F365" s="9"/>
      <c r="G365" s="9"/>
      <c r="H365" s="9"/>
      <c r="I365" s="9"/>
      <c r="J365" s="9"/>
      <c r="K365" s="20"/>
      <c r="L365" s="20"/>
      <c r="M365" s="3" t="s">
        <v>25</v>
      </c>
    </row>
    <row r="366" spans="1:23" hidden="1" x14ac:dyDescent="0.35">
      <c r="A366" s="125"/>
      <c r="B366" s="18"/>
      <c r="C366" s="18"/>
      <c r="D366" s="9"/>
      <c r="E366" s="9"/>
      <c r="F366" s="9"/>
      <c r="G366" s="9"/>
      <c r="H366" s="9"/>
      <c r="I366" s="9"/>
      <c r="J366" s="9"/>
      <c r="K366" s="20"/>
      <c r="L366" s="20"/>
      <c r="M366" s="3" t="s">
        <v>15</v>
      </c>
    </row>
    <row r="367" spans="1:23" hidden="1" x14ac:dyDescent="0.35">
      <c r="A367" s="125"/>
      <c r="B367" s="18"/>
      <c r="C367" s="18"/>
      <c r="D367" s="9"/>
      <c r="E367" s="9"/>
      <c r="F367" s="9"/>
      <c r="G367" s="9"/>
      <c r="H367" s="9"/>
      <c r="I367" s="9"/>
      <c r="J367" s="9"/>
      <c r="K367" s="20"/>
      <c r="L367" s="20"/>
      <c r="M367" s="3"/>
    </row>
    <row r="368" spans="1:23" hidden="1" x14ac:dyDescent="0.35">
      <c r="A368" s="128"/>
      <c r="B368" s="18"/>
      <c r="C368" s="18"/>
      <c r="D368" s="9"/>
      <c r="E368" s="9"/>
      <c r="F368" s="9"/>
      <c r="G368" s="9"/>
      <c r="H368" s="9"/>
      <c r="I368" s="9"/>
      <c r="J368" s="9"/>
      <c r="K368" s="20"/>
      <c r="L368" s="20"/>
      <c r="N368" s="31" t="s">
        <v>27</v>
      </c>
      <c r="O368" s="31" t="s">
        <v>28</v>
      </c>
      <c r="P368" s="31" t="s">
        <v>29</v>
      </c>
      <c r="Q368" s="31" t="s">
        <v>30</v>
      </c>
      <c r="R368" s="31" t="s">
        <v>31</v>
      </c>
      <c r="S368" s="31"/>
      <c r="T368" s="31" t="s">
        <v>32</v>
      </c>
      <c r="U368" s="31" t="s">
        <v>33</v>
      </c>
      <c r="V368" s="31" t="s">
        <v>34</v>
      </c>
      <c r="W368" s="31" t="s">
        <v>35</v>
      </c>
    </row>
    <row r="369" spans="1:23" ht="15" thickBot="1" x14ac:dyDescent="0.4">
      <c r="A369" s="126" t="s">
        <v>307</v>
      </c>
      <c r="B369" s="18"/>
      <c r="C369" s="22"/>
      <c r="D369" s="23"/>
      <c r="E369" s="23"/>
      <c r="F369" s="23"/>
      <c r="G369" s="23"/>
      <c r="H369" s="23"/>
      <c r="I369" s="23"/>
      <c r="J369" s="23"/>
      <c r="K369" s="24"/>
      <c r="L369" s="20"/>
      <c r="N369" s="31">
        <v>100</v>
      </c>
      <c r="O369" s="31" t="str">
        <f>F353</f>
        <v>Enter Data</v>
      </c>
      <c r="P369" s="31">
        <v>2.5</v>
      </c>
      <c r="Q369" s="31" t="e">
        <f>P369-O369</f>
        <v>#VALUE!</v>
      </c>
      <c r="R369" s="31" t="e">
        <f>Q369*$F$45/N369*1</f>
        <v>#VALUE!</v>
      </c>
      <c r="S369" s="31"/>
      <c r="T369" s="31">
        <v>0.5</v>
      </c>
      <c r="U369" s="31" t="e">
        <f>Q369/T369</f>
        <v>#VALUE!</v>
      </c>
      <c r="V369" s="31" t="e">
        <f>ROUNDUP(U369,0)</f>
        <v>#VALUE!</v>
      </c>
      <c r="W369" s="32" t="e">
        <f>R369/V369</f>
        <v>#VALUE!</v>
      </c>
    </row>
    <row r="370" spans="1:23" ht="15" thickBot="1" x14ac:dyDescent="0.4">
      <c r="A370" s="125" t="s">
        <v>307</v>
      </c>
      <c r="B370" s="18"/>
      <c r="C370" s="9"/>
      <c r="D370" s="9"/>
      <c r="E370" s="9"/>
      <c r="F370" s="9"/>
      <c r="G370" s="9"/>
      <c r="H370" s="9"/>
      <c r="I370" s="9"/>
      <c r="J370" s="9"/>
      <c r="K370" s="9"/>
      <c r="L370" s="20"/>
    </row>
    <row r="371" spans="1:23" ht="8.4" customHeight="1" thickBot="1" x14ac:dyDescent="0.4">
      <c r="A371" s="125" t="s">
        <v>307</v>
      </c>
      <c r="B371" s="18"/>
      <c r="C371" s="15"/>
      <c r="D371" s="16"/>
      <c r="E371" s="16"/>
      <c r="F371" s="16"/>
      <c r="G371" s="16"/>
      <c r="H371" s="16"/>
      <c r="I371" s="16"/>
      <c r="J371" s="16"/>
      <c r="K371" s="17"/>
      <c r="L371" s="20"/>
    </row>
    <row r="372" spans="1:23" ht="19" thickBot="1" x14ac:dyDescent="0.5">
      <c r="A372" s="125" t="s">
        <v>307</v>
      </c>
      <c r="B372" s="18"/>
      <c r="C372" s="18"/>
      <c r="D372" s="27" t="s">
        <v>131</v>
      </c>
      <c r="E372" s="9"/>
      <c r="F372" s="68" t="s">
        <v>302</v>
      </c>
      <c r="G372" s="30" t="s">
        <v>102</v>
      </c>
      <c r="H372" s="9"/>
      <c r="I372" s="9"/>
      <c r="J372" s="19" t="s">
        <v>19</v>
      </c>
      <c r="K372" s="20"/>
      <c r="L372" s="20"/>
    </row>
    <row r="373" spans="1:23" ht="148.75" customHeight="1" thickBot="1" x14ac:dyDescent="0.4">
      <c r="A373" s="125" t="s">
        <v>307</v>
      </c>
      <c r="B373" s="18"/>
      <c r="C373" s="18"/>
      <c r="D373" s="9"/>
      <c r="E373" s="9"/>
      <c r="F373" s="9"/>
      <c r="G373" s="9"/>
      <c r="H373" s="9"/>
      <c r="I373" s="9"/>
      <c r="J373" s="2" t="str">
        <f>IF(AND(F372&gt;=N374,F372&lt;=O374),M374,IF(AND(F372&gt;=N375,F372&lt;=O375),M375,IF(AND(F372&gt;=N376,F372&lt;=O376),M376,IF(AND(F372&gt;=N377,F372&lt;=O377),M377,IF(AND(F372&gt;=N378,F372&lt;=O378),M378,IF(AND(F372&gt;=N379,F372&lt;=O379),M379,M380))))))</f>
        <v>Verify Data Entry</v>
      </c>
      <c r="K373" s="20"/>
      <c r="L373" s="20"/>
      <c r="N373" t="s">
        <v>3</v>
      </c>
      <c r="O373" t="s">
        <v>4</v>
      </c>
    </row>
    <row r="374" spans="1:23" ht="159.5" hidden="1" x14ac:dyDescent="0.35">
      <c r="A374" s="125"/>
      <c r="B374" s="18"/>
      <c r="C374" s="18"/>
      <c r="D374" s="9"/>
      <c r="E374" s="9"/>
      <c r="F374" s="9"/>
      <c r="G374" s="9"/>
      <c r="H374" s="9"/>
      <c r="I374" s="9"/>
      <c r="J374" s="1"/>
      <c r="K374" s="20"/>
      <c r="L374" s="20"/>
      <c r="M374" s="3" t="s">
        <v>203</v>
      </c>
      <c r="N374">
        <v>0</v>
      </c>
      <c r="O374">
        <v>0.1</v>
      </c>
    </row>
    <row r="375" spans="1:23" ht="145" hidden="1" x14ac:dyDescent="0.35">
      <c r="A375" s="125"/>
      <c r="B375" s="18"/>
      <c r="C375" s="18"/>
      <c r="D375" s="9"/>
      <c r="E375" s="9"/>
      <c r="F375" s="9"/>
      <c r="G375" s="9"/>
      <c r="H375" s="9"/>
      <c r="I375" s="9"/>
      <c r="J375" s="1"/>
      <c r="K375" s="20"/>
      <c r="L375" s="20"/>
      <c r="M375" s="3" t="s">
        <v>204</v>
      </c>
      <c r="N375">
        <v>0.1</v>
      </c>
      <c r="O375">
        <v>0.5</v>
      </c>
    </row>
    <row r="376" spans="1:23" ht="140.4" hidden="1" customHeight="1" x14ac:dyDescent="0.35">
      <c r="A376" s="125"/>
      <c r="B376" s="18"/>
      <c r="C376" s="18"/>
      <c r="D376" s="9"/>
      <c r="E376" s="9"/>
      <c r="F376" s="9"/>
      <c r="G376" s="9"/>
      <c r="H376" s="9"/>
      <c r="I376" s="9"/>
      <c r="J376" s="1"/>
      <c r="K376" s="20"/>
      <c r="L376" s="20"/>
      <c r="M376" s="3" t="s">
        <v>205</v>
      </c>
      <c r="N376">
        <v>0.5</v>
      </c>
      <c r="O376">
        <v>2.5</v>
      </c>
    </row>
    <row r="377" spans="1:23" ht="130.5" hidden="1" x14ac:dyDescent="0.35">
      <c r="A377" s="125"/>
      <c r="B377" s="18"/>
      <c r="C377" s="18"/>
      <c r="D377" s="9"/>
      <c r="E377" s="9"/>
      <c r="F377" s="9"/>
      <c r="G377" s="9"/>
      <c r="H377" s="9"/>
      <c r="I377" s="9"/>
      <c r="J377" s="1"/>
      <c r="K377" s="20"/>
      <c r="L377" s="20"/>
      <c r="M377" s="3" t="s">
        <v>206</v>
      </c>
      <c r="N377">
        <v>2.5</v>
      </c>
      <c r="O377">
        <v>5</v>
      </c>
    </row>
    <row r="378" spans="1:23" ht="145" hidden="1" x14ac:dyDescent="0.35">
      <c r="A378" s="125"/>
      <c r="B378" s="18"/>
      <c r="C378" s="18"/>
      <c r="D378" s="9"/>
      <c r="E378" s="9"/>
      <c r="F378" s="9"/>
      <c r="G378" s="9"/>
      <c r="H378" s="9"/>
      <c r="I378" s="9"/>
      <c r="J378" s="1"/>
      <c r="K378" s="20"/>
      <c r="L378" s="20"/>
      <c r="M378" s="3" t="s">
        <v>207</v>
      </c>
      <c r="N378">
        <v>5</v>
      </c>
      <c r="O378">
        <v>10</v>
      </c>
    </row>
    <row r="379" spans="1:23" ht="130.5" hidden="1" x14ac:dyDescent="0.35">
      <c r="A379" s="125"/>
      <c r="B379" s="18"/>
      <c r="C379" s="18"/>
      <c r="D379" s="9"/>
      <c r="E379" s="9"/>
      <c r="F379" s="9"/>
      <c r="G379" s="9"/>
      <c r="H379" s="9"/>
      <c r="I379" s="9"/>
      <c r="J379" s="1"/>
      <c r="K379" s="20"/>
      <c r="L379" s="20"/>
      <c r="M379" s="3" t="s">
        <v>208</v>
      </c>
      <c r="N379">
        <v>10</v>
      </c>
      <c r="O379">
        <v>50</v>
      </c>
    </row>
    <row r="380" spans="1:23" hidden="1" x14ac:dyDescent="0.35">
      <c r="A380" s="125"/>
      <c r="B380" s="18"/>
      <c r="C380" s="18"/>
      <c r="D380" s="9"/>
      <c r="E380" s="9"/>
      <c r="F380" s="9"/>
      <c r="G380" s="9"/>
      <c r="H380" s="9"/>
      <c r="I380" s="9"/>
      <c r="J380" s="8"/>
      <c r="K380" s="20"/>
      <c r="L380" s="20"/>
      <c r="M380" t="s">
        <v>15</v>
      </c>
    </row>
    <row r="381" spans="1:23" x14ac:dyDescent="0.35">
      <c r="A381" s="125" t="s">
        <v>307</v>
      </c>
      <c r="B381" s="18"/>
      <c r="C381" s="18"/>
      <c r="D381" s="9"/>
      <c r="E381" s="9"/>
      <c r="F381" s="9"/>
      <c r="G381" s="9"/>
      <c r="H381" s="9"/>
      <c r="I381" s="9"/>
      <c r="J381" s="9"/>
      <c r="K381" s="20"/>
      <c r="L381" s="20"/>
    </row>
    <row r="382" spans="1:23" x14ac:dyDescent="0.35">
      <c r="A382" s="125" t="s">
        <v>307</v>
      </c>
      <c r="B382" s="18"/>
      <c r="C382" s="18"/>
      <c r="D382" s="19" t="str">
        <f>IF(AND(F372&gt;=0,F372&lt;=0.1),M383,IF(AND(F372&gt;=0.1,F372&lt;=50),M384,M385))</f>
        <v>Verify Data Entry</v>
      </c>
      <c r="E382" s="9"/>
      <c r="F382" s="9"/>
      <c r="G382" s="9"/>
      <c r="H382" s="9"/>
      <c r="I382" s="9"/>
      <c r="J382" s="9"/>
      <c r="K382" s="20"/>
      <c r="L382" s="20"/>
    </row>
    <row r="383" spans="1:23" x14ac:dyDescent="0.35">
      <c r="A383" s="125" t="s">
        <v>307</v>
      </c>
      <c r="B383" s="18"/>
      <c r="C383" s="18"/>
      <c r="D383" s="21">
        <f>IF(AND(D382=M383),W388,0)</f>
        <v>0</v>
      </c>
      <c r="E383" s="9" t="s">
        <v>133</v>
      </c>
      <c r="F383" s="6"/>
      <c r="G383" s="9"/>
      <c r="H383" s="9"/>
      <c r="I383" s="9"/>
      <c r="J383" s="9"/>
      <c r="K383" s="20"/>
      <c r="L383" s="20"/>
      <c r="M383" s="3" t="s">
        <v>134</v>
      </c>
    </row>
    <row r="384" spans="1:23" hidden="1" x14ac:dyDescent="0.35">
      <c r="A384" s="125"/>
      <c r="B384" s="18"/>
      <c r="C384" s="18"/>
      <c r="D384" s="9"/>
      <c r="E384" s="9"/>
      <c r="F384" s="9"/>
      <c r="G384" s="9"/>
      <c r="H384" s="9"/>
      <c r="I384" s="9"/>
      <c r="J384" s="9"/>
      <c r="K384" s="20"/>
      <c r="L384" s="20"/>
      <c r="M384" s="3" t="s">
        <v>132</v>
      </c>
    </row>
    <row r="385" spans="1:23" x14ac:dyDescent="0.35">
      <c r="A385" s="125" t="s">
        <v>307</v>
      </c>
      <c r="B385" s="18"/>
      <c r="C385" s="18"/>
      <c r="D385" s="19" t="s">
        <v>135</v>
      </c>
      <c r="E385" s="9"/>
      <c r="F385" s="9"/>
      <c r="G385" s="9"/>
      <c r="H385" s="9"/>
      <c r="I385" s="9"/>
      <c r="J385" s="9"/>
      <c r="K385" s="20"/>
      <c r="L385" s="20"/>
      <c r="M385" s="3" t="s">
        <v>15</v>
      </c>
    </row>
    <row r="386" spans="1:23" hidden="1" x14ac:dyDescent="0.35">
      <c r="A386" s="125"/>
      <c r="B386" s="18"/>
      <c r="C386" s="18"/>
      <c r="D386" s="9"/>
      <c r="E386" s="9"/>
      <c r="F386" s="9"/>
      <c r="G386" s="9"/>
      <c r="H386" s="9"/>
      <c r="I386" s="9"/>
      <c r="J386" s="9"/>
      <c r="K386" s="20"/>
      <c r="L386" s="20"/>
      <c r="M386" s="3"/>
    </row>
    <row r="387" spans="1:23" hidden="1" x14ac:dyDescent="0.35">
      <c r="A387" s="128"/>
      <c r="B387" s="18"/>
      <c r="C387" s="18"/>
      <c r="D387" s="9"/>
      <c r="E387" s="9"/>
      <c r="F387" s="9"/>
      <c r="G387" s="9"/>
      <c r="H387" s="9"/>
      <c r="I387" s="9"/>
      <c r="J387" s="9"/>
      <c r="K387" s="20"/>
      <c r="L387" s="20"/>
      <c r="N387" s="31" t="s">
        <v>27</v>
      </c>
      <c r="O387" s="31" t="s">
        <v>28</v>
      </c>
      <c r="P387" s="31" t="s">
        <v>29</v>
      </c>
      <c r="Q387" s="31" t="s">
        <v>30</v>
      </c>
      <c r="R387" s="31" t="s">
        <v>31</v>
      </c>
      <c r="S387" s="31"/>
      <c r="T387" s="31" t="s">
        <v>32</v>
      </c>
      <c r="U387" s="31" t="s">
        <v>33</v>
      </c>
      <c r="V387" s="31" t="s">
        <v>34</v>
      </c>
      <c r="W387" s="31" t="s">
        <v>35</v>
      </c>
    </row>
    <row r="388" spans="1:23" x14ac:dyDescent="0.35">
      <c r="A388" s="126" t="s">
        <v>307</v>
      </c>
      <c r="B388" s="18"/>
      <c r="C388" s="18"/>
      <c r="D388" s="9"/>
      <c r="E388" s="9"/>
      <c r="F388" s="9"/>
      <c r="G388" s="9"/>
      <c r="H388" s="9"/>
      <c r="I388" s="9"/>
      <c r="J388" s="9"/>
      <c r="K388" s="20"/>
      <c r="L388" s="20"/>
      <c r="N388" s="31">
        <v>100</v>
      </c>
      <c r="O388" s="31" t="str">
        <f>F372</f>
        <v>Enter Data</v>
      </c>
      <c r="P388" s="31">
        <v>0.1</v>
      </c>
      <c r="Q388" s="31" t="e">
        <f>P388-O388</f>
        <v>#VALUE!</v>
      </c>
      <c r="R388" s="31" t="e">
        <f>Q388*$F$45/N388*1</f>
        <v>#VALUE!</v>
      </c>
      <c r="S388" s="31"/>
      <c r="T388" s="31">
        <v>1</v>
      </c>
      <c r="U388" s="31" t="e">
        <f>Q388/T388</f>
        <v>#VALUE!</v>
      </c>
      <c r="V388" s="31" t="e">
        <f>ROUNDUP(U388,0)</f>
        <v>#VALUE!</v>
      </c>
      <c r="W388" s="32" t="e">
        <f>R388/V388</f>
        <v>#VALUE!</v>
      </c>
    </row>
    <row r="389" spans="1:23" x14ac:dyDescent="0.35">
      <c r="A389" s="125" t="s">
        <v>307</v>
      </c>
      <c r="B389" s="18"/>
      <c r="C389" s="18"/>
      <c r="D389" s="19" t="str">
        <f>IF(AND(F372&gt;=0,F372&lt;=0.1),M390,IF(AND(F372&gt;=0.1,F372&lt;=50),M391,M392))</f>
        <v>Verify Data Entry</v>
      </c>
      <c r="E389" s="9"/>
      <c r="F389" s="9"/>
      <c r="G389" s="9"/>
      <c r="H389" s="9"/>
      <c r="I389" s="9"/>
      <c r="J389" s="9"/>
      <c r="K389" s="20"/>
      <c r="L389" s="20"/>
      <c r="N389" s="31"/>
      <c r="O389" s="31"/>
      <c r="P389" s="31"/>
      <c r="Q389" s="31"/>
      <c r="R389" s="31"/>
      <c r="S389" s="31"/>
      <c r="T389" s="31"/>
      <c r="U389" s="31"/>
      <c r="V389" s="31"/>
      <c r="W389" s="31"/>
    </row>
    <row r="390" spans="1:23" x14ac:dyDescent="0.35">
      <c r="A390" s="125" t="s">
        <v>307</v>
      </c>
      <c r="B390" s="18"/>
      <c r="C390" s="18"/>
      <c r="D390" s="21">
        <f>IF(AND(D389=M390),W395,0)</f>
        <v>0</v>
      </c>
      <c r="E390" s="9" t="s">
        <v>133</v>
      </c>
      <c r="F390" s="6"/>
      <c r="G390" s="9"/>
      <c r="H390" s="9"/>
      <c r="I390" s="9"/>
      <c r="J390" s="9"/>
      <c r="K390" s="20"/>
      <c r="L390" s="20"/>
      <c r="M390" s="3" t="s">
        <v>136</v>
      </c>
      <c r="N390" s="31"/>
      <c r="O390" s="31"/>
      <c r="P390" s="31"/>
      <c r="Q390" s="31"/>
      <c r="R390" s="31"/>
      <c r="S390" s="31"/>
      <c r="T390" s="31"/>
      <c r="U390" s="31"/>
      <c r="V390" s="31"/>
      <c r="W390" s="31"/>
    </row>
    <row r="391" spans="1:23" hidden="1" x14ac:dyDescent="0.35">
      <c r="A391" s="125"/>
      <c r="B391" s="18"/>
      <c r="C391" s="18"/>
      <c r="D391" s="9"/>
      <c r="E391" s="9"/>
      <c r="F391" s="9"/>
      <c r="G391" s="9"/>
      <c r="H391" s="9"/>
      <c r="I391" s="9"/>
      <c r="J391" s="9"/>
      <c r="K391" s="20"/>
      <c r="L391" s="20"/>
      <c r="M391" s="3" t="s">
        <v>132</v>
      </c>
      <c r="N391" s="31"/>
      <c r="O391" s="31"/>
      <c r="P391" s="31"/>
      <c r="Q391" s="31"/>
      <c r="R391" s="31"/>
      <c r="S391" s="31"/>
      <c r="T391" s="31"/>
      <c r="U391" s="31"/>
      <c r="V391" s="31"/>
      <c r="W391" s="31"/>
    </row>
    <row r="392" spans="1:23" hidden="1" x14ac:dyDescent="0.35">
      <c r="A392" s="125"/>
      <c r="B392" s="18"/>
      <c r="C392" s="18"/>
      <c r="D392" s="19"/>
      <c r="E392" s="9"/>
      <c r="F392" s="9"/>
      <c r="G392" s="9"/>
      <c r="H392" s="9"/>
      <c r="I392" s="9"/>
      <c r="J392" s="9"/>
      <c r="K392" s="20"/>
      <c r="L392" s="20"/>
      <c r="M392" s="3" t="s">
        <v>15</v>
      </c>
      <c r="N392" s="31"/>
      <c r="O392" s="31"/>
      <c r="P392" s="31"/>
      <c r="Q392" s="31"/>
      <c r="R392" s="31"/>
      <c r="S392" s="31"/>
      <c r="T392" s="31"/>
      <c r="U392" s="31"/>
      <c r="V392" s="31"/>
      <c r="W392" s="31"/>
    </row>
    <row r="393" spans="1:23" hidden="1" x14ac:dyDescent="0.35">
      <c r="A393" s="125"/>
      <c r="B393" s="18"/>
      <c r="C393" s="18"/>
      <c r="D393" s="9"/>
      <c r="E393" s="9"/>
      <c r="F393" s="9"/>
      <c r="G393" s="9"/>
      <c r="H393" s="9"/>
      <c r="I393" s="9"/>
      <c r="J393" s="9"/>
      <c r="K393" s="20"/>
      <c r="L393" s="20"/>
      <c r="M393" s="3"/>
      <c r="N393" s="31"/>
      <c r="O393" s="31"/>
      <c r="P393" s="31"/>
      <c r="Q393" s="31"/>
      <c r="R393" s="31"/>
      <c r="S393" s="31"/>
      <c r="T393" s="31"/>
      <c r="U393" s="31"/>
      <c r="V393" s="31"/>
      <c r="W393" s="31"/>
    </row>
    <row r="394" spans="1:23" hidden="1" x14ac:dyDescent="0.35">
      <c r="A394" s="128"/>
      <c r="B394" s="18"/>
      <c r="C394" s="18"/>
      <c r="D394" s="9"/>
      <c r="E394" s="9"/>
      <c r="F394" s="9"/>
      <c r="G394" s="9"/>
      <c r="H394" s="9"/>
      <c r="I394" s="9"/>
      <c r="J394" s="9"/>
      <c r="K394" s="20"/>
      <c r="L394" s="20"/>
      <c r="N394" s="31" t="s">
        <v>27</v>
      </c>
      <c r="O394" s="31" t="s">
        <v>28</v>
      </c>
      <c r="P394" s="31" t="s">
        <v>29</v>
      </c>
      <c r="Q394" s="31" t="s">
        <v>30</v>
      </c>
      <c r="R394" s="31" t="s">
        <v>31</v>
      </c>
      <c r="S394" s="31"/>
      <c r="T394" s="31" t="s">
        <v>32</v>
      </c>
      <c r="U394" s="31" t="s">
        <v>33</v>
      </c>
      <c r="V394" s="31" t="s">
        <v>34</v>
      </c>
      <c r="W394" s="31" t="s">
        <v>35</v>
      </c>
    </row>
    <row r="395" spans="1:23" hidden="1" x14ac:dyDescent="0.35">
      <c r="B395" s="18"/>
      <c r="C395" s="18"/>
      <c r="D395" s="9"/>
      <c r="E395" s="9"/>
      <c r="F395" s="9"/>
      <c r="G395" s="9"/>
      <c r="H395" s="9"/>
      <c r="I395" s="9"/>
      <c r="J395" s="9"/>
      <c r="K395" s="20"/>
      <c r="L395" s="20"/>
      <c r="N395" s="31">
        <v>37.85</v>
      </c>
      <c r="O395" s="31">
        <f>F379</f>
        <v>0</v>
      </c>
      <c r="P395" s="31">
        <v>0.1</v>
      </c>
      <c r="Q395" s="31">
        <f>P395-O395</f>
        <v>0.1</v>
      </c>
      <c r="R395" s="31" t="e">
        <f>Q395*$F$45/N395*1</f>
        <v>#VALUE!</v>
      </c>
      <c r="S395" s="31"/>
      <c r="T395" s="31">
        <v>1</v>
      </c>
      <c r="U395" s="31">
        <f>Q395/T395</f>
        <v>0.1</v>
      </c>
      <c r="V395" s="31">
        <f>ROUNDUP(U395,0)</f>
        <v>1</v>
      </c>
      <c r="W395" s="32" t="e">
        <f>R395/V395</f>
        <v>#VALUE!</v>
      </c>
    </row>
    <row r="396" spans="1:23" hidden="1" x14ac:dyDescent="0.35">
      <c r="A396" s="125"/>
      <c r="B396" s="18"/>
      <c r="C396" s="18"/>
      <c r="D396" s="9"/>
      <c r="E396" s="9"/>
      <c r="F396" s="9"/>
      <c r="G396" s="9"/>
      <c r="H396" s="9"/>
      <c r="I396" s="9"/>
      <c r="J396" s="9"/>
      <c r="K396" s="20"/>
      <c r="L396" s="20"/>
    </row>
    <row r="397" spans="1:23" hidden="1" x14ac:dyDescent="0.35">
      <c r="B397" s="18"/>
      <c r="C397" s="18"/>
      <c r="D397" s="9"/>
      <c r="E397" s="9"/>
      <c r="F397" s="9"/>
      <c r="G397" s="9"/>
      <c r="H397" s="9"/>
      <c r="I397" s="9"/>
      <c r="J397" s="9"/>
      <c r="K397" s="20"/>
      <c r="L397" s="20"/>
    </row>
    <row r="398" spans="1:23" hidden="1" x14ac:dyDescent="0.35">
      <c r="B398" s="18"/>
      <c r="C398" s="18"/>
      <c r="D398" s="9"/>
      <c r="E398" s="9"/>
      <c r="F398" s="9"/>
      <c r="G398" s="9"/>
      <c r="H398" s="9"/>
      <c r="I398" s="9"/>
      <c r="J398" s="9"/>
      <c r="K398" s="20"/>
      <c r="L398" s="20"/>
    </row>
    <row r="399" spans="1:23" hidden="1" x14ac:dyDescent="0.35">
      <c r="B399" s="18"/>
      <c r="C399" s="18"/>
      <c r="D399" s="9"/>
      <c r="E399" s="9"/>
      <c r="F399" s="9"/>
      <c r="G399" s="9"/>
      <c r="H399" s="9"/>
      <c r="I399" s="9"/>
      <c r="J399" s="9"/>
      <c r="K399" s="20"/>
      <c r="L399" s="20"/>
    </row>
    <row r="400" spans="1:23" ht="15" thickBot="1" x14ac:dyDescent="0.4">
      <c r="A400" s="126" t="s">
        <v>307</v>
      </c>
      <c r="B400" s="18"/>
      <c r="C400" s="22"/>
      <c r="D400" s="23"/>
      <c r="E400" s="23"/>
      <c r="F400" s="23"/>
      <c r="G400" s="23"/>
      <c r="H400" s="23"/>
      <c r="I400" s="23"/>
      <c r="J400" s="23"/>
      <c r="K400" s="24"/>
      <c r="L400" s="20"/>
    </row>
    <row r="401" spans="1:15" ht="15" thickBot="1" x14ac:dyDescent="0.4">
      <c r="A401" s="125" t="s">
        <v>307</v>
      </c>
      <c r="B401" s="18"/>
      <c r="C401" s="9"/>
      <c r="D401" s="9"/>
      <c r="E401" s="9"/>
      <c r="F401" s="9"/>
      <c r="G401" s="9"/>
      <c r="H401" s="9"/>
      <c r="I401" s="9"/>
      <c r="J401" s="9"/>
      <c r="K401" s="9"/>
      <c r="L401" s="20"/>
    </row>
    <row r="402" spans="1:15" ht="8.4" customHeight="1" thickBot="1" x14ac:dyDescent="0.4">
      <c r="A402" s="125" t="s">
        <v>307</v>
      </c>
      <c r="B402" s="18"/>
      <c r="C402" s="15"/>
      <c r="D402" s="16"/>
      <c r="E402" s="16"/>
      <c r="F402" s="16"/>
      <c r="G402" s="16"/>
      <c r="H402" s="16"/>
      <c r="I402" s="16"/>
      <c r="J402" s="16"/>
      <c r="K402" s="17"/>
      <c r="L402" s="20"/>
    </row>
    <row r="403" spans="1:15" ht="19" thickBot="1" x14ac:dyDescent="0.5">
      <c r="A403" s="125" t="s">
        <v>307</v>
      </c>
      <c r="B403" s="18"/>
      <c r="C403" s="18"/>
      <c r="D403" s="27" t="s">
        <v>137</v>
      </c>
      <c r="E403" s="9"/>
      <c r="F403" s="68" t="s">
        <v>302</v>
      </c>
      <c r="G403" s="30" t="s">
        <v>102</v>
      </c>
      <c r="H403" s="9"/>
      <c r="I403" s="9"/>
      <c r="J403" s="19" t="s">
        <v>19</v>
      </c>
      <c r="K403" s="20"/>
      <c r="L403" s="20"/>
    </row>
    <row r="404" spans="1:15" ht="31.25" customHeight="1" thickBot="1" x14ac:dyDescent="0.4">
      <c r="A404" s="125" t="s">
        <v>307</v>
      </c>
      <c r="B404" s="18"/>
      <c r="C404" s="18"/>
      <c r="D404" s="9"/>
      <c r="E404" s="9"/>
      <c r="F404" s="9"/>
      <c r="G404" s="9"/>
      <c r="H404" s="9"/>
      <c r="I404" s="9"/>
      <c r="J404" s="2" t="str">
        <f>IF(AND(F403&gt;=N405,F403&lt;=O405),M405,IF(AND(F403&gt;=N406,F403&lt;=O406),M406,IF(AND(F403&gt;=N407,F403&lt;=O407),M407,IF(AND(F403&gt;=N408,F403&lt;=O408),M408,IF(AND(F403&gt;=N409,F403&lt;=O409),M409,IF(AND(F403&gt;=N410,F403&lt;=O410),M410,M411))))))</f>
        <v>Verify Data Entry</v>
      </c>
      <c r="K404" s="20"/>
      <c r="L404" s="20"/>
      <c r="N404" t="s">
        <v>3</v>
      </c>
      <c r="O404" t="s">
        <v>4</v>
      </c>
    </row>
    <row r="405" spans="1:15" ht="29" hidden="1" x14ac:dyDescent="0.35">
      <c r="A405" s="125"/>
      <c r="B405" s="18"/>
      <c r="C405" s="18"/>
      <c r="D405" s="9"/>
      <c r="E405" s="9"/>
      <c r="F405" s="9"/>
      <c r="G405" s="9"/>
      <c r="H405" s="9"/>
      <c r="I405" s="9"/>
      <c r="J405" s="1"/>
      <c r="K405" s="20"/>
      <c r="L405" s="20"/>
      <c r="M405" s="3" t="s">
        <v>138</v>
      </c>
      <c r="N405">
        <v>0</v>
      </c>
      <c r="O405">
        <v>0</v>
      </c>
    </row>
    <row r="406" spans="1:15" ht="29" hidden="1" x14ac:dyDescent="0.35">
      <c r="A406" s="125"/>
      <c r="B406" s="18"/>
      <c r="C406" s="18"/>
      <c r="D406" s="9"/>
      <c r="E406" s="9"/>
      <c r="F406" s="9"/>
      <c r="G406" s="9"/>
      <c r="H406" s="9"/>
      <c r="I406" s="9"/>
      <c r="J406" s="1"/>
      <c r="K406" s="20"/>
      <c r="L406" s="20"/>
      <c r="M406" s="3" t="s">
        <v>138</v>
      </c>
      <c r="N406">
        <v>0</v>
      </c>
      <c r="O406">
        <v>0</v>
      </c>
    </row>
    <row r="407" spans="1:15" ht="140.4" hidden="1" customHeight="1" x14ac:dyDescent="0.35">
      <c r="A407" s="125"/>
      <c r="B407" s="18"/>
      <c r="C407" s="18"/>
      <c r="D407" s="9"/>
      <c r="E407" s="9"/>
      <c r="F407" s="9"/>
      <c r="G407" s="9"/>
      <c r="H407" s="9"/>
      <c r="I407" s="9"/>
      <c r="J407" s="1"/>
      <c r="K407" s="20"/>
      <c r="L407" s="20"/>
      <c r="M407" s="3" t="s">
        <v>138</v>
      </c>
      <c r="N407">
        <v>0</v>
      </c>
      <c r="O407">
        <v>0</v>
      </c>
    </row>
    <row r="408" spans="1:15" ht="29" hidden="1" x14ac:dyDescent="0.35">
      <c r="A408" s="125"/>
      <c r="B408" s="18"/>
      <c r="C408" s="18"/>
      <c r="D408" s="9"/>
      <c r="E408" s="9"/>
      <c r="F408" s="9"/>
      <c r="G408" s="9"/>
      <c r="H408" s="9"/>
      <c r="I408" s="9"/>
      <c r="J408" s="1"/>
      <c r="K408" s="20"/>
      <c r="L408" s="20"/>
      <c r="M408" s="3" t="s">
        <v>138</v>
      </c>
      <c r="N408">
        <v>0</v>
      </c>
      <c r="O408">
        <v>0</v>
      </c>
    </row>
    <row r="409" spans="1:15" ht="29" hidden="1" x14ac:dyDescent="0.35">
      <c r="A409" s="125"/>
      <c r="B409" s="18"/>
      <c r="C409" s="18"/>
      <c r="D409" s="9"/>
      <c r="E409" s="9"/>
      <c r="F409" s="9"/>
      <c r="G409" s="9"/>
      <c r="H409" s="9"/>
      <c r="I409" s="9"/>
      <c r="J409" s="1"/>
      <c r="K409" s="20"/>
      <c r="L409" s="20"/>
      <c r="M409" s="3" t="s">
        <v>138</v>
      </c>
      <c r="N409">
        <v>0</v>
      </c>
      <c r="O409">
        <v>0</v>
      </c>
    </row>
    <row r="410" spans="1:15" ht="29" hidden="1" x14ac:dyDescent="0.35">
      <c r="A410" s="125"/>
      <c r="B410" s="18"/>
      <c r="C410" s="18"/>
      <c r="D410" s="9"/>
      <c r="E410" s="9"/>
      <c r="F410" s="9"/>
      <c r="G410" s="9"/>
      <c r="H410" s="9"/>
      <c r="I410" s="9"/>
      <c r="J410" s="1"/>
      <c r="K410" s="20"/>
      <c r="L410" s="20"/>
      <c r="M410" s="3" t="s">
        <v>139</v>
      </c>
      <c r="N410">
        <v>0</v>
      </c>
      <c r="O410">
        <v>9999</v>
      </c>
    </row>
    <row r="411" spans="1:15" hidden="1" x14ac:dyDescent="0.35">
      <c r="A411" s="125"/>
      <c r="B411" s="18"/>
      <c r="C411" s="18"/>
      <c r="D411" s="9"/>
      <c r="E411" s="9"/>
      <c r="F411" s="9"/>
      <c r="G411" s="9"/>
      <c r="H411" s="9"/>
      <c r="I411" s="9"/>
      <c r="J411" s="8"/>
      <c r="K411" s="20"/>
      <c r="L411" s="20"/>
      <c r="M411" t="s">
        <v>15</v>
      </c>
    </row>
    <row r="412" spans="1:15" hidden="1" x14ac:dyDescent="0.35">
      <c r="A412" s="125"/>
      <c r="B412" s="18"/>
      <c r="C412" s="18"/>
      <c r="D412" s="9"/>
      <c r="E412" s="9"/>
      <c r="F412" s="9"/>
      <c r="G412" s="9"/>
      <c r="H412" s="9"/>
      <c r="I412" s="9"/>
      <c r="J412" s="9"/>
      <c r="K412" s="20"/>
      <c r="L412" s="20"/>
    </row>
    <row r="413" spans="1:15" ht="15" thickBot="1" x14ac:dyDescent="0.4">
      <c r="A413" s="126" t="s">
        <v>307</v>
      </c>
      <c r="B413" s="18"/>
      <c r="C413" s="22"/>
      <c r="D413" s="23"/>
      <c r="E413" s="23"/>
      <c r="F413" s="23"/>
      <c r="G413" s="23"/>
      <c r="H413" s="23"/>
      <c r="I413" s="23"/>
      <c r="J413" s="23"/>
      <c r="K413" s="24"/>
      <c r="L413" s="20"/>
    </row>
    <row r="414" spans="1:15" ht="15" thickBot="1" x14ac:dyDescent="0.4">
      <c r="A414" s="125" t="s">
        <v>307</v>
      </c>
      <c r="B414" s="18"/>
      <c r="C414" s="9"/>
      <c r="D414" s="9"/>
      <c r="E414" s="9"/>
      <c r="F414" s="9"/>
      <c r="G414" s="9"/>
      <c r="H414" s="9"/>
      <c r="I414" s="9"/>
      <c r="J414" s="9"/>
      <c r="K414" s="9"/>
      <c r="L414" s="20"/>
    </row>
    <row r="415" spans="1:15" ht="8.4" customHeight="1" thickBot="1" x14ac:dyDescent="0.4">
      <c r="A415" s="125" t="s">
        <v>307</v>
      </c>
      <c r="B415" s="18"/>
      <c r="C415" s="15"/>
      <c r="D415" s="16"/>
      <c r="E415" s="16"/>
      <c r="F415" s="16"/>
      <c r="G415" s="16"/>
      <c r="H415" s="16"/>
      <c r="I415" s="16"/>
      <c r="J415" s="16"/>
      <c r="K415" s="17"/>
      <c r="L415" s="20"/>
    </row>
    <row r="416" spans="1:15" ht="19" thickBot="1" x14ac:dyDescent="0.5">
      <c r="A416" s="125" t="s">
        <v>307</v>
      </c>
      <c r="B416" s="18"/>
      <c r="C416" s="18"/>
      <c r="D416" s="27" t="s">
        <v>140</v>
      </c>
      <c r="E416" s="9"/>
      <c r="F416" s="68" t="s">
        <v>302</v>
      </c>
      <c r="G416" s="30" t="s">
        <v>102</v>
      </c>
      <c r="H416" s="9"/>
      <c r="I416" s="9"/>
      <c r="J416" s="19" t="s">
        <v>19</v>
      </c>
      <c r="K416" s="20"/>
      <c r="L416" s="20"/>
    </row>
    <row r="417" spans="1:15" ht="124.75" customHeight="1" thickBot="1" x14ac:dyDescent="0.4">
      <c r="A417" s="125" t="s">
        <v>307</v>
      </c>
      <c r="B417" s="18"/>
      <c r="C417" s="18"/>
      <c r="D417" s="9"/>
      <c r="E417" s="9"/>
      <c r="F417" s="9"/>
      <c r="G417" s="9"/>
      <c r="H417" s="9"/>
      <c r="I417" s="9"/>
      <c r="J417" s="2" t="str">
        <f>IF(AND(F416&gt;=N418,F416&lt;=O418),M418,IF(AND(F416&gt;=N419,F416&lt;=O419),M419,IF(AND(F416&gt;=N420,F416&lt;=O420),M420,IF(AND(F416&gt;=N421,F416&lt;=O421),M421,IF(AND(F416&gt;=N422,F416&lt;=O422),M422,IF(AND(F416&gt;=N423,F416&lt;=O423),M423,M424))))))</f>
        <v>Verify Data Entry</v>
      </c>
      <c r="K417" s="20"/>
      <c r="L417" s="20"/>
      <c r="N417" t="s">
        <v>3</v>
      </c>
      <c r="O417" t="s">
        <v>4</v>
      </c>
    </row>
    <row r="418" spans="1:15" ht="130.5" hidden="1" x14ac:dyDescent="0.35">
      <c r="A418" s="125"/>
      <c r="B418" s="18"/>
      <c r="C418" s="18"/>
      <c r="D418" s="9"/>
      <c r="E418" s="9"/>
      <c r="F418" s="9"/>
      <c r="G418" s="9"/>
      <c r="H418" s="9"/>
      <c r="I418" s="9"/>
      <c r="J418" s="1"/>
      <c r="K418" s="20"/>
      <c r="L418" s="20"/>
      <c r="M418" s="3" t="s">
        <v>141</v>
      </c>
      <c r="N418">
        <v>0</v>
      </c>
      <c r="O418">
        <v>0</v>
      </c>
    </row>
    <row r="419" spans="1:15" ht="130.5" hidden="1" x14ac:dyDescent="0.35">
      <c r="A419" s="125"/>
      <c r="B419" s="18"/>
      <c r="C419" s="18"/>
      <c r="D419" s="9"/>
      <c r="E419" s="9"/>
      <c r="F419" s="9"/>
      <c r="G419" s="9"/>
      <c r="H419" s="9"/>
      <c r="I419" s="9"/>
      <c r="J419" s="1"/>
      <c r="K419" s="20"/>
      <c r="L419" s="20"/>
      <c r="M419" s="3" t="s">
        <v>141</v>
      </c>
      <c r="N419">
        <v>0</v>
      </c>
      <c r="O419">
        <v>0</v>
      </c>
    </row>
    <row r="420" spans="1:15" ht="140.4" hidden="1" customHeight="1" x14ac:dyDescent="0.35">
      <c r="A420" s="125"/>
      <c r="B420" s="18"/>
      <c r="C420" s="18"/>
      <c r="D420" s="9"/>
      <c r="E420" s="9"/>
      <c r="F420" s="9"/>
      <c r="G420" s="9"/>
      <c r="H420" s="9"/>
      <c r="I420" s="9"/>
      <c r="J420" s="1"/>
      <c r="K420" s="20"/>
      <c r="L420" s="20"/>
      <c r="M420" s="3" t="s">
        <v>141</v>
      </c>
      <c r="N420">
        <v>0</v>
      </c>
      <c r="O420">
        <v>0</v>
      </c>
    </row>
    <row r="421" spans="1:15" ht="130.5" hidden="1" x14ac:dyDescent="0.35">
      <c r="A421" s="125"/>
      <c r="B421" s="18"/>
      <c r="C421" s="18"/>
      <c r="D421" s="9"/>
      <c r="E421" s="9"/>
      <c r="F421" s="9"/>
      <c r="G421" s="9"/>
      <c r="H421" s="9"/>
      <c r="I421" s="9"/>
      <c r="J421" s="1"/>
      <c r="K421" s="20"/>
      <c r="L421" s="20"/>
      <c r="M421" s="3" t="s">
        <v>141</v>
      </c>
      <c r="N421">
        <v>0</v>
      </c>
      <c r="O421">
        <v>0</v>
      </c>
    </row>
    <row r="422" spans="1:15" ht="130.5" hidden="1" x14ac:dyDescent="0.35">
      <c r="A422" s="125"/>
      <c r="B422" s="18"/>
      <c r="C422" s="18"/>
      <c r="D422" s="9"/>
      <c r="E422" s="9"/>
      <c r="F422" s="9"/>
      <c r="G422" s="9"/>
      <c r="H422" s="9"/>
      <c r="I422" s="9"/>
      <c r="J422" s="1"/>
      <c r="K422" s="20"/>
      <c r="L422" s="20"/>
      <c r="M422" s="3" t="s">
        <v>141</v>
      </c>
      <c r="N422">
        <v>0</v>
      </c>
      <c r="O422">
        <v>0</v>
      </c>
    </row>
    <row r="423" spans="1:15" ht="29" hidden="1" x14ac:dyDescent="0.35">
      <c r="A423" s="125"/>
      <c r="B423" s="18"/>
      <c r="C423" s="18"/>
      <c r="D423" s="9"/>
      <c r="E423" s="9"/>
      <c r="F423" s="9"/>
      <c r="G423" s="9"/>
      <c r="H423" s="9"/>
      <c r="I423" s="9"/>
      <c r="J423" s="1"/>
      <c r="K423" s="20"/>
      <c r="L423" s="20"/>
      <c r="M423" s="3" t="s">
        <v>142</v>
      </c>
      <c r="N423">
        <v>0</v>
      </c>
      <c r="O423">
        <v>5</v>
      </c>
    </row>
    <row r="424" spans="1:15" hidden="1" x14ac:dyDescent="0.35">
      <c r="A424" s="125"/>
      <c r="B424" s="18"/>
      <c r="C424" s="18"/>
      <c r="D424" s="9"/>
      <c r="E424" s="9"/>
      <c r="F424" s="9"/>
      <c r="G424" s="9"/>
      <c r="H424" s="9"/>
      <c r="I424" s="9"/>
      <c r="J424" s="8"/>
      <c r="K424" s="20"/>
      <c r="L424" s="20"/>
      <c r="M424" t="s">
        <v>15</v>
      </c>
    </row>
    <row r="425" spans="1:15" hidden="1" x14ac:dyDescent="0.35">
      <c r="A425" s="125"/>
      <c r="B425" s="18"/>
      <c r="C425" s="18"/>
      <c r="D425" s="9"/>
      <c r="E425" s="9"/>
      <c r="F425" s="9"/>
      <c r="G425" s="9"/>
      <c r="H425" s="9"/>
      <c r="I425" s="9"/>
      <c r="J425" s="9"/>
      <c r="K425" s="20"/>
      <c r="L425" s="20"/>
    </row>
    <row r="426" spans="1:15" ht="15" thickBot="1" x14ac:dyDescent="0.4">
      <c r="A426" s="126" t="s">
        <v>307</v>
      </c>
      <c r="B426" s="18"/>
      <c r="C426" s="22"/>
      <c r="D426" s="23"/>
      <c r="E426" s="23"/>
      <c r="F426" s="23"/>
      <c r="G426" s="23"/>
      <c r="H426" s="23"/>
      <c r="I426" s="23"/>
      <c r="J426" s="23"/>
      <c r="K426" s="24"/>
      <c r="L426" s="20"/>
    </row>
    <row r="427" spans="1:15" ht="15" thickBot="1" x14ac:dyDescent="0.4">
      <c r="A427" s="125" t="s">
        <v>307</v>
      </c>
      <c r="B427" s="18"/>
      <c r="C427" s="9"/>
      <c r="D427" s="9"/>
      <c r="E427" s="9"/>
      <c r="F427" s="9"/>
      <c r="G427" s="9"/>
      <c r="H427" s="9"/>
      <c r="I427" s="9"/>
      <c r="J427" s="9"/>
      <c r="K427" s="9"/>
      <c r="L427" s="20"/>
    </row>
    <row r="428" spans="1:15" ht="8.4" customHeight="1" thickBot="1" x14ac:dyDescent="0.4">
      <c r="A428" s="125" t="s">
        <v>307</v>
      </c>
      <c r="B428" s="18"/>
      <c r="C428" s="15"/>
      <c r="D428" s="16"/>
      <c r="E428" s="16"/>
      <c r="F428" s="16"/>
      <c r="G428" s="16"/>
      <c r="H428" s="16"/>
      <c r="I428" s="16"/>
      <c r="J428" s="16"/>
      <c r="K428" s="17"/>
      <c r="L428" s="20"/>
    </row>
    <row r="429" spans="1:15" ht="19" thickBot="1" x14ac:dyDescent="0.5">
      <c r="A429" s="125" t="s">
        <v>307</v>
      </c>
      <c r="B429" s="18"/>
      <c r="C429" s="18"/>
      <c r="D429" s="27" t="s">
        <v>315</v>
      </c>
      <c r="E429" s="9"/>
      <c r="F429" s="68" t="s">
        <v>302</v>
      </c>
      <c r="G429" s="30" t="s">
        <v>102</v>
      </c>
      <c r="H429" s="9"/>
      <c r="I429" s="9"/>
      <c r="J429" s="19" t="s">
        <v>19</v>
      </c>
      <c r="K429" s="20"/>
      <c r="L429" s="20"/>
    </row>
    <row r="430" spans="1:15" ht="148.75" customHeight="1" thickBot="1" x14ac:dyDescent="0.4">
      <c r="A430" s="125" t="s">
        <v>307</v>
      </c>
      <c r="B430" s="18"/>
      <c r="C430" s="18"/>
      <c r="D430" s="9"/>
      <c r="E430" s="9"/>
      <c r="F430" s="9"/>
      <c r="G430" s="9"/>
      <c r="H430" s="9"/>
      <c r="I430" s="9"/>
      <c r="J430" s="2" t="str">
        <f>IF(AND(F429&gt;=N431,F429&lt;=O431),M431,IF(AND(F429&gt;=N432,F429&lt;=O432),M432,IF(AND(F429&gt;=N433,F429&lt;=O433),M433,IF(AND(F429&gt;=N434,F429&lt;=O434),M434,IF(AND(F429&gt;=N435,F429&lt;=O435),M435,IF(AND(F429&gt;=N436,F429&lt;=O436),M436,M437))))))</f>
        <v>Verify Data Entry</v>
      </c>
      <c r="K430" s="20"/>
      <c r="L430" s="20"/>
      <c r="N430" t="s">
        <v>3</v>
      </c>
      <c r="O430" t="s">
        <v>4</v>
      </c>
    </row>
    <row r="431" spans="1:15" ht="159.5" hidden="1" x14ac:dyDescent="0.35">
      <c r="A431" s="125"/>
      <c r="B431" s="18"/>
      <c r="C431" s="18"/>
      <c r="D431" s="9"/>
      <c r="E431" s="9"/>
      <c r="F431" s="9"/>
      <c r="G431" s="9"/>
      <c r="H431" s="9"/>
      <c r="I431" s="9"/>
      <c r="J431" s="1"/>
      <c r="K431" s="20"/>
      <c r="L431" s="20"/>
      <c r="M431" s="3" t="s">
        <v>209</v>
      </c>
      <c r="N431">
        <v>0</v>
      </c>
      <c r="O431">
        <v>0.1</v>
      </c>
    </row>
    <row r="432" spans="1:15" ht="145" hidden="1" x14ac:dyDescent="0.35">
      <c r="A432" s="125"/>
      <c r="B432" s="18"/>
      <c r="C432" s="18"/>
      <c r="D432" s="9"/>
      <c r="E432" s="9"/>
      <c r="F432" s="9"/>
      <c r="G432" s="9"/>
      <c r="H432" s="9"/>
      <c r="I432" s="9"/>
      <c r="J432" s="1"/>
      <c r="K432" s="20"/>
      <c r="L432" s="20"/>
      <c r="M432" s="3" t="s">
        <v>210</v>
      </c>
      <c r="N432">
        <v>0.1</v>
      </c>
      <c r="O432">
        <v>0.5</v>
      </c>
    </row>
    <row r="433" spans="1:23" ht="140.4" hidden="1" customHeight="1" x14ac:dyDescent="0.35">
      <c r="A433" s="125"/>
      <c r="B433" s="18"/>
      <c r="C433" s="18"/>
      <c r="D433" s="9"/>
      <c r="E433" s="9"/>
      <c r="F433" s="9"/>
      <c r="G433" s="9"/>
      <c r="H433" s="9"/>
      <c r="I433" s="9"/>
      <c r="J433" s="1"/>
      <c r="K433" s="20"/>
      <c r="L433" s="20"/>
      <c r="M433" s="3" t="s">
        <v>211</v>
      </c>
      <c r="N433">
        <v>0.5</v>
      </c>
      <c r="O433">
        <v>2.5</v>
      </c>
    </row>
    <row r="434" spans="1:23" ht="145" hidden="1" x14ac:dyDescent="0.35">
      <c r="A434" s="125"/>
      <c r="B434" s="18"/>
      <c r="C434" s="18"/>
      <c r="D434" s="9"/>
      <c r="E434" s="9"/>
      <c r="F434" s="9"/>
      <c r="G434" s="9"/>
      <c r="H434" s="9"/>
      <c r="I434" s="9"/>
      <c r="J434" s="1"/>
      <c r="K434" s="20"/>
      <c r="L434" s="20"/>
      <c r="M434" s="3" t="s">
        <v>212</v>
      </c>
      <c r="N434">
        <v>2.5</v>
      </c>
      <c r="O434">
        <v>5</v>
      </c>
    </row>
    <row r="435" spans="1:23" ht="159.5" hidden="1" x14ac:dyDescent="0.35">
      <c r="A435" s="125"/>
      <c r="B435" s="18"/>
      <c r="C435" s="18"/>
      <c r="D435" s="9"/>
      <c r="E435" s="9"/>
      <c r="F435" s="9"/>
      <c r="G435" s="9"/>
      <c r="H435" s="9"/>
      <c r="I435" s="9"/>
      <c r="J435" s="1"/>
      <c r="K435" s="20"/>
      <c r="L435" s="20"/>
      <c r="M435" s="3" t="s">
        <v>213</v>
      </c>
      <c r="N435">
        <v>5</v>
      </c>
      <c r="O435">
        <v>10</v>
      </c>
    </row>
    <row r="436" spans="1:23" ht="116" hidden="1" x14ac:dyDescent="0.35">
      <c r="A436" s="125"/>
      <c r="B436" s="18"/>
      <c r="C436" s="18"/>
      <c r="D436" s="9"/>
      <c r="E436" s="9"/>
      <c r="F436" s="9"/>
      <c r="G436" s="9"/>
      <c r="H436" s="9"/>
      <c r="I436" s="9"/>
      <c r="J436" s="1"/>
      <c r="K436" s="20"/>
      <c r="L436" s="20"/>
      <c r="M436" s="3" t="s">
        <v>214</v>
      </c>
      <c r="N436">
        <v>10</v>
      </c>
      <c r="O436">
        <v>50</v>
      </c>
    </row>
    <row r="437" spans="1:23" hidden="1" x14ac:dyDescent="0.35">
      <c r="A437" s="125"/>
      <c r="B437" s="18"/>
      <c r="C437" s="18"/>
      <c r="D437" s="9"/>
      <c r="E437" s="9"/>
      <c r="F437" s="9"/>
      <c r="G437" s="9"/>
      <c r="H437" s="9"/>
      <c r="I437" s="9"/>
      <c r="J437" s="8"/>
      <c r="K437" s="20"/>
      <c r="L437" s="20"/>
      <c r="M437" t="s">
        <v>15</v>
      </c>
    </row>
    <row r="438" spans="1:23" x14ac:dyDescent="0.35">
      <c r="A438" s="125" t="s">
        <v>307</v>
      </c>
      <c r="B438" s="18"/>
      <c r="C438" s="18"/>
      <c r="D438" s="9"/>
      <c r="E438" s="9"/>
      <c r="F438" s="9"/>
      <c r="G438" s="9"/>
      <c r="H438" s="9"/>
      <c r="I438" s="9"/>
      <c r="J438" s="9"/>
      <c r="K438" s="20"/>
      <c r="L438" s="20"/>
    </row>
    <row r="439" spans="1:23" x14ac:dyDescent="0.35">
      <c r="A439" s="125" t="s">
        <v>307</v>
      </c>
      <c r="B439" s="18"/>
      <c r="C439" s="18"/>
      <c r="D439" s="19" t="str">
        <f>IF(AND(F429&gt;=0,F429&lt;=0.1),M440,IF(AND(F429&gt;=0.1,F429&lt;=50),M441,M442))</f>
        <v>Verify Data Entry</v>
      </c>
      <c r="E439" s="9"/>
      <c r="F439" s="9"/>
      <c r="G439" s="9"/>
      <c r="H439" s="9"/>
      <c r="I439" s="9"/>
      <c r="J439" s="9"/>
      <c r="K439" s="20"/>
      <c r="L439" s="20"/>
    </row>
    <row r="440" spans="1:23" x14ac:dyDescent="0.35">
      <c r="A440" s="125" t="s">
        <v>307</v>
      </c>
      <c r="B440" s="18"/>
      <c r="C440" s="18"/>
      <c r="D440" s="21">
        <f>IF(AND(D439=M440),W445,0)</f>
        <v>0</v>
      </c>
      <c r="E440" s="9" t="s">
        <v>133</v>
      </c>
      <c r="F440" s="6"/>
      <c r="G440" s="9"/>
      <c r="H440" s="9"/>
      <c r="I440" s="9"/>
      <c r="J440" s="9"/>
      <c r="K440" s="20"/>
      <c r="L440" s="20"/>
      <c r="M440" s="3" t="s">
        <v>143</v>
      </c>
    </row>
    <row r="441" spans="1:23" hidden="1" x14ac:dyDescent="0.35">
      <c r="A441" s="125"/>
      <c r="B441" s="18"/>
      <c r="C441" s="18"/>
      <c r="D441" s="9"/>
      <c r="E441" s="9"/>
      <c r="F441" s="9"/>
      <c r="G441" s="9"/>
      <c r="H441" s="9"/>
      <c r="I441" s="9"/>
      <c r="J441" s="9"/>
      <c r="K441" s="20"/>
      <c r="L441" s="20"/>
      <c r="M441" s="3" t="s">
        <v>132</v>
      </c>
    </row>
    <row r="442" spans="1:23" x14ac:dyDescent="0.35">
      <c r="A442" s="125" t="s">
        <v>307</v>
      </c>
      <c r="B442" s="18"/>
      <c r="C442" s="18"/>
      <c r="D442" s="19" t="s">
        <v>135</v>
      </c>
      <c r="E442" s="9"/>
      <c r="F442" s="9"/>
      <c r="G442" s="9"/>
      <c r="H442" s="9"/>
      <c r="I442" s="9"/>
      <c r="J442" s="9"/>
      <c r="K442" s="20"/>
      <c r="L442" s="20"/>
      <c r="M442" s="3" t="s">
        <v>15</v>
      </c>
    </row>
    <row r="443" spans="1:23" hidden="1" x14ac:dyDescent="0.35">
      <c r="A443" s="125"/>
      <c r="B443" s="18"/>
      <c r="C443" s="18"/>
      <c r="D443" s="9"/>
      <c r="E443" s="9"/>
      <c r="F443" s="9"/>
      <c r="G443" s="9"/>
      <c r="H443" s="9"/>
      <c r="I443" s="9"/>
      <c r="J443" s="9"/>
      <c r="K443" s="20"/>
      <c r="L443" s="20"/>
      <c r="M443" s="3"/>
    </row>
    <row r="444" spans="1:23" hidden="1" x14ac:dyDescent="0.35">
      <c r="A444" s="128"/>
      <c r="B444" s="18"/>
      <c r="C444" s="18"/>
      <c r="D444" s="9"/>
      <c r="E444" s="9"/>
      <c r="F444" s="9"/>
      <c r="G444" s="9"/>
      <c r="H444" s="9"/>
      <c r="I444" s="9"/>
      <c r="J444" s="9"/>
      <c r="K444" s="20"/>
      <c r="L444" s="20"/>
      <c r="N444" s="31" t="s">
        <v>27</v>
      </c>
      <c r="O444" s="31" t="s">
        <v>28</v>
      </c>
      <c r="P444" s="31" t="s">
        <v>29</v>
      </c>
      <c r="Q444" s="31" t="s">
        <v>30</v>
      </c>
      <c r="R444" s="31" t="s">
        <v>31</v>
      </c>
      <c r="S444" s="31"/>
      <c r="T444" s="31" t="s">
        <v>32</v>
      </c>
      <c r="U444" s="31" t="s">
        <v>33</v>
      </c>
      <c r="V444" s="31" t="s">
        <v>34</v>
      </c>
      <c r="W444" s="31" t="s">
        <v>35</v>
      </c>
    </row>
    <row r="445" spans="1:23" x14ac:dyDescent="0.35">
      <c r="A445" s="126" t="s">
        <v>307</v>
      </c>
      <c r="B445" s="18"/>
      <c r="C445" s="18"/>
      <c r="D445" s="9"/>
      <c r="E445" s="9"/>
      <c r="F445" s="9"/>
      <c r="G445" s="9"/>
      <c r="H445" s="9"/>
      <c r="I445" s="9"/>
      <c r="J445" s="9"/>
      <c r="K445" s="20"/>
      <c r="L445" s="20"/>
      <c r="N445" s="31">
        <v>100</v>
      </c>
      <c r="O445" s="31" t="str">
        <f>F429</f>
        <v>Enter Data</v>
      </c>
      <c r="P445" s="31">
        <v>0.02</v>
      </c>
      <c r="Q445" s="31" t="e">
        <f>P445-O445</f>
        <v>#VALUE!</v>
      </c>
      <c r="R445" s="31" t="e">
        <f>Q445*$F$45/N445*1</f>
        <v>#VALUE!</v>
      </c>
      <c r="S445" s="31"/>
      <c r="T445" s="31">
        <v>0.02</v>
      </c>
      <c r="U445" s="31" t="e">
        <f>Q445/T445</f>
        <v>#VALUE!</v>
      </c>
      <c r="V445" s="31" t="e">
        <f>ROUNDUP(U445,0)</f>
        <v>#VALUE!</v>
      </c>
      <c r="W445" s="32" t="e">
        <f>R445/V445</f>
        <v>#VALUE!</v>
      </c>
    </row>
    <row r="446" spans="1:23" x14ac:dyDescent="0.35">
      <c r="A446" s="125" t="s">
        <v>307</v>
      </c>
      <c r="B446" s="18"/>
      <c r="C446" s="18"/>
      <c r="D446" s="19" t="str">
        <f>IF(AND(F429&gt;=0,F429&lt;=0.1),M447,IF(AND(F429&gt;=0.1,F429&lt;=50),M448,M449))</f>
        <v>Verify Data Entry</v>
      </c>
      <c r="E446" s="9"/>
      <c r="F446" s="9"/>
      <c r="G446" s="9"/>
      <c r="H446" s="9"/>
      <c r="I446" s="9"/>
      <c r="J446" s="9"/>
      <c r="K446" s="20"/>
      <c r="L446" s="20"/>
      <c r="N446" s="31"/>
      <c r="O446" s="31"/>
      <c r="P446" s="31"/>
      <c r="Q446" s="31"/>
      <c r="R446" s="31"/>
      <c r="S446" s="31"/>
      <c r="T446" s="31"/>
      <c r="U446" s="31"/>
      <c r="V446" s="31"/>
      <c r="W446" s="31"/>
    </row>
    <row r="447" spans="1:23" x14ac:dyDescent="0.35">
      <c r="A447" s="125" t="s">
        <v>307</v>
      </c>
      <c r="B447" s="18"/>
      <c r="C447" s="18"/>
      <c r="D447" s="21">
        <f>IF(AND(D446=M447),W452,0)</f>
        <v>0</v>
      </c>
      <c r="E447" s="9" t="s">
        <v>133</v>
      </c>
      <c r="F447" s="6"/>
      <c r="G447" s="9"/>
      <c r="H447" s="9"/>
      <c r="I447" s="9"/>
      <c r="J447" s="9"/>
      <c r="K447" s="20"/>
      <c r="L447" s="20"/>
      <c r="M447" s="3" t="s">
        <v>144</v>
      </c>
      <c r="N447" s="31"/>
      <c r="O447" s="31"/>
      <c r="P447" s="31"/>
      <c r="Q447" s="31"/>
      <c r="R447" s="31"/>
      <c r="S447" s="31"/>
      <c r="T447" s="31"/>
      <c r="U447" s="31"/>
      <c r="V447" s="31"/>
      <c r="W447" s="31"/>
    </row>
    <row r="448" spans="1:23" hidden="1" x14ac:dyDescent="0.35">
      <c r="A448" s="125"/>
      <c r="B448" s="18"/>
      <c r="C448" s="18"/>
      <c r="D448" s="9"/>
      <c r="E448" s="9"/>
      <c r="F448" s="9"/>
      <c r="G448" s="9"/>
      <c r="H448" s="9"/>
      <c r="I448" s="9"/>
      <c r="J448" s="9"/>
      <c r="K448" s="20"/>
      <c r="L448" s="20"/>
      <c r="M448" s="3" t="s">
        <v>132</v>
      </c>
      <c r="N448" s="31"/>
      <c r="O448" s="31"/>
      <c r="P448" s="31"/>
      <c r="Q448" s="31"/>
      <c r="R448" s="31"/>
      <c r="S448" s="31"/>
      <c r="T448" s="31"/>
      <c r="U448" s="31"/>
      <c r="V448" s="31"/>
      <c r="W448" s="31"/>
    </row>
    <row r="449" spans="1:23" hidden="1" x14ac:dyDescent="0.35">
      <c r="A449" s="125"/>
      <c r="B449" s="18"/>
      <c r="C449" s="18"/>
      <c r="D449" s="19"/>
      <c r="E449" s="9"/>
      <c r="F449" s="9"/>
      <c r="G449" s="9"/>
      <c r="H449" s="9"/>
      <c r="I449" s="9"/>
      <c r="J449" s="9"/>
      <c r="K449" s="20"/>
      <c r="L449" s="20"/>
      <c r="M449" s="3" t="s">
        <v>15</v>
      </c>
      <c r="N449" s="31"/>
      <c r="O449" s="31"/>
      <c r="P449" s="31"/>
      <c r="Q449" s="31"/>
      <c r="R449" s="31"/>
      <c r="S449" s="31"/>
      <c r="T449" s="31"/>
      <c r="U449" s="31"/>
      <c r="V449" s="31"/>
      <c r="W449" s="31"/>
    </row>
    <row r="450" spans="1:23" hidden="1" x14ac:dyDescent="0.35">
      <c r="A450" s="125"/>
      <c r="B450" s="18"/>
      <c r="C450" s="18"/>
      <c r="D450" s="9"/>
      <c r="E450" s="9"/>
      <c r="F450" s="9"/>
      <c r="G450" s="9"/>
      <c r="H450" s="9"/>
      <c r="I450" s="9"/>
      <c r="J450" s="9"/>
      <c r="K450" s="20"/>
      <c r="L450" s="20"/>
      <c r="M450" s="3"/>
      <c r="N450" s="31"/>
      <c r="O450" s="31"/>
      <c r="P450" s="31"/>
      <c r="Q450" s="31"/>
      <c r="R450" s="31"/>
      <c r="S450" s="31"/>
      <c r="T450" s="31"/>
      <c r="U450" s="31"/>
      <c r="V450" s="31"/>
      <c r="W450" s="31"/>
    </row>
    <row r="451" spans="1:23" hidden="1" x14ac:dyDescent="0.35">
      <c r="A451" s="128"/>
      <c r="B451" s="18"/>
      <c r="C451" s="18"/>
      <c r="D451" s="9"/>
      <c r="E451" s="9"/>
      <c r="F451" s="9"/>
      <c r="G451" s="9"/>
      <c r="H451" s="9"/>
      <c r="I451" s="9"/>
      <c r="J451" s="9"/>
      <c r="K451" s="20"/>
      <c r="L451" s="20"/>
      <c r="N451" s="31" t="s">
        <v>27</v>
      </c>
      <c r="O451" s="31" t="s">
        <v>28</v>
      </c>
      <c r="P451" s="31" t="s">
        <v>29</v>
      </c>
      <c r="Q451" s="31" t="s">
        <v>30</v>
      </c>
      <c r="R451" s="31" t="s">
        <v>31</v>
      </c>
      <c r="S451" s="31"/>
      <c r="T451" s="31" t="s">
        <v>32</v>
      </c>
      <c r="U451" s="31" t="s">
        <v>33</v>
      </c>
      <c r="V451" s="31" t="s">
        <v>34</v>
      </c>
      <c r="W451" s="31" t="s">
        <v>35</v>
      </c>
    </row>
    <row r="452" spans="1:23" hidden="1" x14ac:dyDescent="0.35">
      <c r="B452" s="18"/>
      <c r="C452" s="18"/>
      <c r="D452" s="9"/>
      <c r="E452" s="9"/>
      <c r="F452" s="9"/>
      <c r="G452" s="9"/>
      <c r="H452" s="9"/>
      <c r="I452" s="9"/>
      <c r="J452" s="9"/>
      <c r="K452" s="20"/>
      <c r="L452" s="20"/>
      <c r="N452" s="31">
        <v>7.57</v>
      </c>
      <c r="O452" s="31">
        <f>F436</f>
        <v>0</v>
      </c>
      <c r="P452" s="31">
        <v>0.02</v>
      </c>
      <c r="Q452" s="31">
        <f>P452-O452</f>
        <v>0.02</v>
      </c>
      <c r="R452" s="31" t="e">
        <f>Q452*$F$45/N452*1</f>
        <v>#VALUE!</v>
      </c>
      <c r="S452" s="31"/>
      <c r="T452" s="31">
        <v>0.02</v>
      </c>
      <c r="U452" s="31">
        <f>Q452/T452</f>
        <v>1</v>
      </c>
      <c r="V452" s="31">
        <f>ROUNDUP(U452,0)</f>
        <v>1</v>
      </c>
      <c r="W452" s="32" t="e">
        <f>R452/V452</f>
        <v>#VALUE!</v>
      </c>
    </row>
    <row r="453" spans="1:23" hidden="1" x14ac:dyDescent="0.35">
      <c r="A453" s="125"/>
      <c r="B453" s="18"/>
      <c r="C453" s="18"/>
      <c r="D453" s="9"/>
      <c r="E453" s="9"/>
      <c r="F453" s="9"/>
      <c r="G453" s="9"/>
      <c r="H453" s="9"/>
      <c r="I453" s="9"/>
      <c r="J453" s="9"/>
      <c r="K453" s="20"/>
      <c r="L453" s="20"/>
    </row>
    <row r="454" spans="1:23" hidden="1" x14ac:dyDescent="0.35">
      <c r="B454" s="18"/>
      <c r="C454" s="18"/>
      <c r="D454" s="9"/>
      <c r="E454" s="9"/>
      <c r="F454" s="9"/>
      <c r="G454" s="9"/>
      <c r="H454" s="9"/>
      <c r="I454" s="9"/>
      <c r="J454" s="9"/>
      <c r="K454" s="20"/>
      <c r="L454" s="20"/>
    </row>
    <row r="455" spans="1:23" hidden="1" x14ac:dyDescent="0.35">
      <c r="B455" s="18"/>
      <c r="C455" s="18"/>
      <c r="D455" s="9"/>
      <c r="E455" s="9"/>
      <c r="F455" s="9"/>
      <c r="G455" s="9"/>
      <c r="H455" s="9"/>
      <c r="I455" s="9"/>
      <c r="J455" s="9"/>
      <c r="K455" s="20"/>
      <c r="L455" s="20"/>
    </row>
    <row r="456" spans="1:23" hidden="1" x14ac:dyDescent="0.35">
      <c r="B456" s="18"/>
      <c r="C456" s="18"/>
      <c r="D456" s="9"/>
      <c r="E456" s="9"/>
      <c r="F456" s="9"/>
      <c r="G456" s="9"/>
      <c r="H456" s="9"/>
      <c r="I456" s="9"/>
      <c r="J456" s="9"/>
      <c r="K456" s="20"/>
      <c r="L456" s="20"/>
    </row>
    <row r="457" spans="1:23" ht="15" thickBot="1" x14ac:dyDescent="0.4">
      <c r="A457" s="126" t="s">
        <v>307</v>
      </c>
      <c r="B457" s="18"/>
      <c r="C457" s="22"/>
      <c r="D457" s="23"/>
      <c r="E457" s="23"/>
      <c r="F457" s="23"/>
      <c r="G457" s="23"/>
      <c r="H457" s="23"/>
      <c r="I457" s="23"/>
      <c r="J457" s="23"/>
      <c r="K457" s="24"/>
      <c r="L457" s="20"/>
    </row>
    <row r="458" spans="1:23" ht="15" thickBot="1" x14ac:dyDescent="0.4">
      <c r="A458" s="125" t="s">
        <v>307</v>
      </c>
      <c r="B458" s="18"/>
      <c r="C458" s="9"/>
      <c r="D458" s="9"/>
      <c r="E458" s="9"/>
      <c r="F458" s="9"/>
      <c r="G458" s="9"/>
      <c r="H458" s="9"/>
      <c r="I458" s="9"/>
      <c r="J458" s="9"/>
      <c r="K458" s="9"/>
      <c r="L458" s="20"/>
    </row>
    <row r="459" spans="1:23" ht="8.4" customHeight="1" thickBot="1" x14ac:dyDescent="0.4">
      <c r="A459" s="125" t="s">
        <v>307</v>
      </c>
      <c r="B459" s="18"/>
      <c r="C459" s="15"/>
      <c r="D459" s="16"/>
      <c r="E459" s="16"/>
      <c r="F459" s="16"/>
      <c r="G459" s="16"/>
      <c r="H459" s="16"/>
      <c r="I459" s="16"/>
      <c r="J459" s="16"/>
      <c r="K459" s="17"/>
      <c r="L459" s="20"/>
    </row>
    <row r="460" spans="1:23" ht="19" thickBot="1" x14ac:dyDescent="0.5">
      <c r="A460" s="125" t="s">
        <v>307</v>
      </c>
      <c r="B460" s="18"/>
      <c r="C460" s="18"/>
      <c r="D460" s="27" t="s">
        <v>146</v>
      </c>
      <c r="E460" s="9"/>
      <c r="F460" s="68" t="s">
        <v>302</v>
      </c>
      <c r="G460" s="30" t="s">
        <v>102</v>
      </c>
      <c r="H460" s="9"/>
      <c r="I460" s="9"/>
      <c r="J460" s="19" t="s">
        <v>19</v>
      </c>
      <c r="K460" s="20"/>
      <c r="L460" s="20"/>
    </row>
    <row r="461" spans="1:23" ht="148.75" customHeight="1" thickBot="1" x14ac:dyDescent="0.4">
      <c r="A461" s="125" t="s">
        <v>307</v>
      </c>
      <c r="B461" s="18"/>
      <c r="C461" s="18"/>
      <c r="D461" s="9"/>
      <c r="E461" s="9"/>
      <c r="F461" s="9"/>
      <c r="G461" s="9"/>
      <c r="H461" s="9"/>
      <c r="I461" s="9"/>
      <c r="J461" s="2" t="str">
        <f>IF(AND(F460&gt;=N462,F460&lt;=O462),M462,IF(AND(F460&gt;=N463,F460&lt;=O463),M463,IF(AND(F460&gt;=N464,F460&lt;=O464),M464,IF(AND(F460&gt;=N465,F460&lt;=O465),M465,IF(AND(F460&gt;=N466,F460&lt;=O466),M466,IF(AND(F460&gt;=N467,F460&lt;=O467),M467,M468))))))</f>
        <v>Verify Data Entry</v>
      </c>
      <c r="K461" s="20"/>
      <c r="L461" s="20"/>
      <c r="N461" t="s">
        <v>3</v>
      </c>
      <c r="O461" t="s">
        <v>4</v>
      </c>
    </row>
    <row r="462" spans="1:23" ht="159.5" hidden="1" x14ac:dyDescent="0.35">
      <c r="A462" s="125"/>
      <c r="B462" s="18"/>
      <c r="C462" s="18"/>
      <c r="D462" s="9"/>
      <c r="E462" s="9"/>
      <c r="F462" s="9"/>
      <c r="G462" s="9"/>
      <c r="H462" s="9"/>
      <c r="I462" s="9"/>
      <c r="J462" s="1"/>
      <c r="K462" s="20"/>
      <c r="L462" s="20"/>
      <c r="M462" s="3" t="s">
        <v>215</v>
      </c>
      <c r="N462">
        <v>0</v>
      </c>
      <c r="O462">
        <v>0.1</v>
      </c>
    </row>
    <row r="463" spans="1:23" ht="145" hidden="1" x14ac:dyDescent="0.35">
      <c r="A463" s="125"/>
      <c r="B463" s="18"/>
      <c r="C463" s="18"/>
      <c r="D463" s="9"/>
      <c r="E463" s="9"/>
      <c r="F463" s="9"/>
      <c r="G463" s="9"/>
      <c r="H463" s="9"/>
      <c r="I463" s="9"/>
      <c r="J463" s="1"/>
      <c r="K463" s="20"/>
      <c r="L463" s="20"/>
      <c r="M463" s="3" t="s">
        <v>216</v>
      </c>
      <c r="N463">
        <v>0.1</v>
      </c>
      <c r="O463">
        <v>0.5</v>
      </c>
    </row>
    <row r="464" spans="1:23" ht="140.4" hidden="1" customHeight="1" x14ac:dyDescent="0.35">
      <c r="A464" s="125"/>
      <c r="B464" s="18"/>
      <c r="C464" s="18"/>
      <c r="D464" s="9"/>
      <c r="E464" s="9"/>
      <c r="F464" s="9"/>
      <c r="G464" s="9"/>
      <c r="H464" s="9"/>
      <c r="I464" s="9"/>
      <c r="J464" s="1"/>
      <c r="K464" s="20"/>
      <c r="L464" s="20"/>
      <c r="M464" s="3" t="s">
        <v>217</v>
      </c>
      <c r="N464">
        <v>0.5</v>
      </c>
      <c r="O464">
        <v>2.5</v>
      </c>
    </row>
    <row r="465" spans="1:23" ht="145" hidden="1" x14ac:dyDescent="0.35">
      <c r="A465" s="125"/>
      <c r="B465" s="18"/>
      <c r="C465" s="18"/>
      <c r="D465" s="9"/>
      <c r="E465" s="9"/>
      <c r="F465" s="9"/>
      <c r="G465" s="9"/>
      <c r="H465" s="9"/>
      <c r="I465" s="9"/>
      <c r="J465" s="1"/>
      <c r="K465" s="20"/>
      <c r="L465" s="20"/>
      <c r="M465" s="3" t="s">
        <v>218</v>
      </c>
      <c r="N465">
        <v>2.5</v>
      </c>
      <c r="O465">
        <v>5</v>
      </c>
    </row>
    <row r="466" spans="1:23" ht="145" hidden="1" x14ac:dyDescent="0.35">
      <c r="A466" s="125"/>
      <c r="B466" s="18"/>
      <c r="C466" s="18"/>
      <c r="D466" s="9"/>
      <c r="E466" s="9"/>
      <c r="F466" s="9"/>
      <c r="G466" s="9"/>
      <c r="H466" s="9"/>
      <c r="I466" s="9"/>
      <c r="J466" s="1"/>
      <c r="K466" s="20"/>
      <c r="L466" s="20"/>
      <c r="M466" s="3" t="s">
        <v>219</v>
      </c>
      <c r="N466">
        <v>5</v>
      </c>
      <c r="O466">
        <v>10</v>
      </c>
    </row>
    <row r="467" spans="1:23" ht="116" hidden="1" x14ac:dyDescent="0.35">
      <c r="A467" s="125"/>
      <c r="B467" s="18"/>
      <c r="C467" s="18"/>
      <c r="D467" s="9"/>
      <c r="E467" s="9"/>
      <c r="F467" s="9"/>
      <c r="G467" s="9"/>
      <c r="H467" s="9"/>
      <c r="I467" s="9"/>
      <c r="J467" s="1"/>
      <c r="K467" s="20"/>
      <c r="L467" s="20"/>
      <c r="M467" s="3" t="s">
        <v>220</v>
      </c>
      <c r="N467">
        <v>10</v>
      </c>
      <c r="O467">
        <v>50</v>
      </c>
    </row>
    <row r="468" spans="1:23" hidden="1" x14ac:dyDescent="0.35">
      <c r="A468" s="125"/>
      <c r="B468" s="18"/>
      <c r="C468" s="18"/>
      <c r="D468" s="9"/>
      <c r="E468" s="9"/>
      <c r="F468" s="9"/>
      <c r="G468" s="9"/>
      <c r="H468" s="9"/>
      <c r="I468" s="9"/>
      <c r="J468" s="8"/>
      <c r="K468" s="20"/>
      <c r="L468" s="20"/>
      <c r="M468" t="s">
        <v>15</v>
      </c>
    </row>
    <row r="469" spans="1:23" x14ac:dyDescent="0.35">
      <c r="A469" s="125" t="s">
        <v>307</v>
      </c>
      <c r="B469" s="18"/>
      <c r="C469" s="18"/>
      <c r="D469" s="9"/>
      <c r="E469" s="9"/>
      <c r="F469" s="9"/>
      <c r="G469" s="9"/>
      <c r="H469" s="9"/>
      <c r="I469" s="9"/>
      <c r="J469" s="9"/>
      <c r="K469" s="20"/>
      <c r="L469" s="20"/>
    </row>
    <row r="470" spans="1:23" x14ac:dyDescent="0.35">
      <c r="A470" s="125" t="s">
        <v>307</v>
      </c>
      <c r="B470" s="18"/>
      <c r="C470" s="18"/>
      <c r="D470" s="19" t="str">
        <f>IF(AND(F460&gt;=0,F460&lt;=0.1),M471,IF(AND(F460&gt;=0.1,F460&lt;=50),M472,M473))</f>
        <v>Verify Data Entry</v>
      </c>
      <c r="E470" s="9"/>
      <c r="F470" s="9"/>
      <c r="G470" s="9"/>
      <c r="H470" s="9"/>
      <c r="I470" s="9"/>
      <c r="J470" s="9"/>
      <c r="K470" s="20"/>
      <c r="L470" s="20"/>
    </row>
    <row r="471" spans="1:23" x14ac:dyDescent="0.35">
      <c r="A471" s="125" t="s">
        <v>307</v>
      </c>
      <c r="B471" s="18"/>
      <c r="C471" s="18"/>
      <c r="D471" s="21">
        <f>IF(AND(D470=M471),W476,0)</f>
        <v>0</v>
      </c>
      <c r="E471" s="9" t="s">
        <v>133</v>
      </c>
      <c r="F471" s="6"/>
      <c r="G471" s="9"/>
      <c r="H471" s="9"/>
      <c r="I471" s="9"/>
      <c r="J471" s="9"/>
      <c r="K471" s="20"/>
      <c r="L471" s="20"/>
      <c r="M471" s="3" t="s">
        <v>147</v>
      </c>
    </row>
    <row r="472" spans="1:23" hidden="1" x14ac:dyDescent="0.35">
      <c r="A472" s="125"/>
      <c r="B472" s="18"/>
      <c r="C472" s="18"/>
      <c r="D472" s="9"/>
      <c r="E472" s="9"/>
      <c r="F472" s="9"/>
      <c r="G472" s="9"/>
      <c r="H472" s="9"/>
      <c r="I472" s="9"/>
      <c r="J472" s="9"/>
      <c r="K472" s="20"/>
      <c r="L472" s="20"/>
      <c r="M472" s="3" t="s">
        <v>132</v>
      </c>
    </row>
    <row r="473" spans="1:23" x14ac:dyDescent="0.35">
      <c r="A473" s="125" t="s">
        <v>307</v>
      </c>
      <c r="B473" s="18"/>
      <c r="C473" s="18"/>
      <c r="D473" s="19" t="s">
        <v>135</v>
      </c>
      <c r="E473" s="9"/>
      <c r="F473" s="9"/>
      <c r="G473" s="9"/>
      <c r="H473" s="9"/>
      <c r="I473" s="9"/>
      <c r="J473" s="9"/>
      <c r="K473" s="20"/>
      <c r="L473" s="20"/>
      <c r="M473" s="3" t="s">
        <v>15</v>
      </c>
    </row>
    <row r="474" spans="1:23" hidden="1" x14ac:dyDescent="0.35">
      <c r="A474" s="125"/>
      <c r="B474" s="18"/>
      <c r="C474" s="18"/>
      <c r="D474" s="9"/>
      <c r="E474" s="9"/>
      <c r="F474" s="9"/>
      <c r="G474" s="9"/>
      <c r="H474" s="9"/>
      <c r="I474" s="9"/>
      <c r="J474" s="9"/>
      <c r="K474" s="20"/>
      <c r="L474" s="20"/>
      <c r="M474" s="3"/>
    </row>
    <row r="475" spans="1:23" hidden="1" x14ac:dyDescent="0.35">
      <c r="A475" s="128"/>
      <c r="B475" s="18"/>
      <c r="C475" s="18"/>
      <c r="D475" s="9"/>
      <c r="E475" s="9"/>
      <c r="F475" s="9"/>
      <c r="G475" s="9"/>
      <c r="H475" s="9"/>
      <c r="I475" s="9"/>
      <c r="J475" s="9"/>
      <c r="K475" s="20"/>
      <c r="L475" s="20"/>
      <c r="N475" s="31" t="s">
        <v>27</v>
      </c>
      <c r="O475" s="31" t="s">
        <v>28</v>
      </c>
      <c r="P475" s="31" t="s">
        <v>29</v>
      </c>
      <c r="Q475" s="31" t="s">
        <v>30</v>
      </c>
      <c r="R475" s="31" t="s">
        <v>31</v>
      </c>
      <c r="S475" s="31"/>
      <c r="T475" s="31" t="s">
        <v>32</v>
      </c>
      <c r="U475" s="31" t="s">
        <v>33</v>
      </c>
      <c r="V475" s="31" t="s">
        <v>34</v>
      </c>
      <c r="W475" s="31" t="s">
        <v>35</v>
      </c>
    </row>
    <row r="476" spans="1:23" x14ac:dyDescent="0.35">
      <c r="A476" s="126" t="s">
        <v>307</v>
      </c>
      <c r="B476" s="18"/>
      <c r="C476" s="18"/>
      <c r="D476" s="9"/>
      <c r="E476" s="9"/>
      <c r="F476" s="9"/>
      <c r="G476" s="9"/>
      <c r="H476" s="9"/>
      <c r="I476" s="9"/>
      <c r="J476" s="9"/>
      <c r="K476" s="20"/>
      <c r="L476" s="20"/>
      <c r="N476" s="31">
        <v>101</v>
      </c>
      <c r="O476" s="31" t="str">
        <f>F460</f>
        <v>Enter Data</v>
      </c>
      <c r="P476" s="31">
        <v>0.02</v>
      </c>
      <c r="Q476" s="31" t="e">
        <f>P476-O476</f>
        <v>#VALUE!</v>
      </c>
      <c r="R476" s="31" t="e">
        <f>Q476*$F$45/N476*1</f>
        <v>#VALUE!</v>
      </c>
      <c r="S476" s="31"/>
      <c r="T476" s="31">
        <v>0.02</v>
      </c>
      <c r="U476" s="31" t="e">
        <f>Q476/T476</f>
        <v>#VALUE!</v>
      </c>
      <c r="V476" s="31" t="e">
        <f>ROUNDUP(U476,0)</f>
        <v>#VALUE!</v>
      </c>
      <c r="W476" s="32" t="e">
        <f>R476/V476</f>
        <v>#VALUE!</v>
      </c>
    </row>
    <row r="477" spans="1:23" x14ac:dyDescent="0.35">
      <c r="A477" s="125" t="s">
        <v>307</v>
      </c>
      <c r="B477" s="18"/>
      <c r="C477" s="18"/>
      <c r="D477" s="19" t="str">
        <f>IF(AND(F460&gt;=0,F460&lt;=0.1),M478,IF(AND(F460&gt;=0.1,F460&lt;=50),M479,M480))</f>
        <v>Verify Data Entry</v>
      </c>
      <c r="E477" s="9"/>
      <c r="F477" s="9"/>
      <c r="G477" s="9"/>
      <c r="H477" s="9"/>
      <c r="I477" s="9"/>
      <c r="J477" s="9"/>
      <c r="K477" s="20"/>
      <c r="L477" s="20"/>
      <c r="N477" s="31"/>
      <c r="O477" s="31"/>
      <c r="P477" s="31"/>
      <c r="Q477" s="31"/>
      <c r="R477" s="31"/>
      <c r="S477" s="31"/>
      <c r="T477" s="31"/>
      <c r="U477" s="31"/>
      <c r="V477" s="31"/>
      <c r="W477" s="31"/>
    </row>
    <row r="478" spans="1:23" x14ac:dyDescent="0.35">
      <c r="A478" s="125" t="s">
        <v>307</v>
      </c>
      <c r="B478" s="18"/>
      <c r="C478" s="18"/>
      <c r="D478" s="21">
        <f>IF(AND(D477=M478),W483,0)</f>
        <v>0</v>
      </c>
      <c r="E478" s="9" t="s">
        <v>133</v>
      </c>
      <c r="F478" s="6"/>
      <c r="G478" s="9"/>
      <c r="H478" s="9"/>
      <c r="I478" s="9"/>
      <c r="J478" s="9"/>
      <c r="K478" s="20"/>
      <c r="L478" s="20"/>
      <c r="M478" s="3" t="s">
        <v>148</v>
      </c>
      <c r="N478" s="31"/>
      <c r="O478" s="31"/>
      <c r="P478" s="31"/>
      <c r="Q478" s="31"/>
      <c r="R478" s="31"/>
      <c r="S478" s="31"/>
      <c r="T478" s="31"/>
      <c r="U478" s="31"/>
      <c r="V478" s="31"/>
      <c r="W478" s="31"/>
    </row>
    <row r="479" spans="1:23" hidden="1" x14ac:dyDescent="0.35">
      <c r="A479" s="125"/>
      <c r="B479" s="18"/>
      <c r="C479" s="18"/>
      <c r="D479" s="9"/>
      <c r="E479" s="9"/>
      <c r="F479" s="9"/>
      <c r="G479" s="9"/>
      <c r="H479" s="9"/>
      <c r="I479" s="9"/>
      <c r="J479" s="9"/>
      <c r="K479" s="20"/>
      <c r="L479" s="20"/>
      <c r="M479" s="3" t="s">
        <v>132</v>
      </c>
      <c r="N479" s="31"/>
      <c r="O479" s="31"/>
      <c r="P479" s="31"/>
      <c r="Q479" s="31"/>
      <c r="R479" s="31"/>
      <c r="S479" s="31"/>
      <c r="T479" s="31"/>
      <c r="U479" s="31"/>
      <c r="V479" s="31"/>
      <c r="W479" s="31"/>
    </row>
    <row r="480" spans="1:23" hidden="1" x14ac:dyDescent="0.35">
      <c r="A480" s="125"/>
      <c r="B480" s="18"/>
      <c r="C480" s="18"/>
      <c r="D480" s="19"/>
      <c r="E480" s="9"/>
      <c r="F480" s="9"/>
      <c r="G480" s="9"/>
      <c r="H480" s="9"/>
      <c r="I480" s="9"/>
      <c r="J480" s="9"/>
      <c r="K480" s="20"/>
      <c r="L480" s="20"/>
      <c r="M480" s="3" t="s">
        <v>15</v>
      </c>
      <c r="N480" s="31"/>
      <c r="O480" s="31"/>
      <c r="P480" s="31"/>
      <c r="Q480" s="31"/>
      <c r="R480" s="31"/>
      <c r="S480" s="31"/>
      <c r="T480" s="31"/>
      <c r="U480" s="31"/>
      <c r="V480" s="31"/>
      <c r="W480" s="31"/>
    </row>
    <row r="481" spans="1:23" hidden="1" x14ac:dyDescent="0.35">
      <c r="A481" s="125"/>
      <c r="B481" s="18"/>
      <c r="C481" s="18"/>
      <c r="D481" s="9"/>
      <c r="E481" s="9"/>
      <c r="F481" s="9"/>
      <c r="G481" s="9"/>
      <c r="H481" s="9"/>
      <c r="I481" s="9"/>
      <c r="J481" s="9"/>
      <c r="K481" s="20"/>
      <c r="L481" s="20"/>
      <c r="M481" s="3"/>
      <c r="N481" s="31"/>
      <c r="O481" s="31"/>
      <c r="P481" s="31"/>
      <c r="Q481" s="31"/>
      <c r="R481" s="31"/>
      <c r="S481" s="31"/>
      <c r="T481" s="31"/>
      <c r="U481" s="31"/>
      <c r="V481" s="31"/>
      <c r="W481" s="31"/>
    </row>
    <row r="482" spans="1:23" hidden="1" x14ac:dyDescent="0.35">
      <c r="A482" s="128"/>
      <c r="B482" s="18"/>
      <c r="C482" s="18"/>
      <c r="D482" s="9"/>
      <c r="E482" s="9"/>
      <c r="F482" s="9"/>
      <c r="G482" s="9"/>
      <c r="H482" s="9"/>
      <c r="I482" s="9"/>
      <c r="J482" s="9"/>
      <c r="K482" s="20"/>
      <c r="L482" s="20"/>
      <c r="N482" s="31" t="s">
        <v>27</v>
      </c>
      <c r="O482" s="31" t="s">
        <v>28</v>
      </c>
      <c r="P482" s="31" t="s">
        <v>29</v>
      </c>
      <c r="Q482" s="31" t="s">
        <v>30</v>
      </c>
      <c r="R482" s="31" t="s">
        <v>31</v>
      </c>
      <c r="S482" s="31"/>
      <c r="T482" s="31" t="s">
        <v>32</v>
      </c>
      <c r="U482" s="31" t="s">
        <v>33</v>
      </c>
      <c r="V482" s="31" t="s">
        <v>34</v>
      </c>
      <c r="W482" s="31" t="s">
        <v>35</v>
      </c>
    </row>
    <row r="483" spans="1:23" hidden="1" x14ac:dyDescent="0.35">
      <c r="B483" s="18"/>
      <c r="C483" s="18"/>
      <c r="D483" s="9"/>
      <c r="E483" s="9"/>
      <c r="F483" s="9"/>
      <c r="G483" s="9"/>
      <c r="H483" s="9"/>
      <c r="I483" s="9"/>
      <c r="J483" s="9"/>
      <c r="K483" s="20"/>
      <c r="L483" s="20"/>
      <c r="N483" s="31">
        <v>7.57</v>
      </c>
      <c r="O483" s="31">
        <f>F467</f>
        <v>0</v>
      </c>
      <c r="P483" s="31">
        <v>0.02</v>
      </c>
      <c r="Q483" s="31">
        <f>P483-O483</f>
        <v>0.02</v>
      </c>
      <c r="R483" s="31" t="e">
        <f>Q483*$F$45/N483*1</f>
        <v>#VALUE!</v>
      </c>
      <c r="S483" s="31"/>
      <c r="T483" s="31">
        <v>0.02</v>
      </c>
      <c r="U483" s="31">
        <f>Q483/T483</f>
        <v>1</v>
      </c>
      <c r="V483" s="31">
        <f>ROUNDUP(U483,0)</f>
        <v>1</v>
      </c>
      <c r="W483" s="32" t="e">
        <f>R483/V483</f>
        <v>#VALUE!</v>
      </c>
    </row>
    <row r="484" spans="1:23" hidden="1" x14ac:dyDescent="0.35">
      <c r="A484" s="125"/>
      <c r="B484" s="18"/>
      <c r="C484" s="18"/>
      <c r="D484" s="9"/>
      <c r="E484" s="9"/>
      <c r="F484" s="9"/>
      <c r="G484" s="9"/>
      <c r="H484" s="9"/>
      <c r="I484" s="9"/>
      <c r="J484" s="9"/>
      <c r="K484" s="20"/>
      <c r="L484" s="20"/>
    </row>
    <row r="485" spans="1:23" hidden="1" x14ac:dyDescent="0.35">
      <c r="B485" s="18"/>
      <c r="C485" s="18"/>
      <c r="D485" s="9"/>
      <c r="E485" s="9"/>
      <c r="F485" s="9"/>
      <c r="G485" s="9"/>
      <c r="H485" s="9"/>
      <c r="I485" s="9"/>
      <c r="J485" s="9"/>
      <c r="K485" s="20"/>
      <c r="L485" s="20"/>
    </row>
    <row r="486" spans="1:23" hidden="1" x14ac:dyDescent="0.35">
      <c r="B486" s="18"/>
      <c r="C486" s="18"/>
      <c r="D486" s="9"/>
      <c r="E486" s="9"/>
      <c r="F486" s="9"/>
      <c r="G486" s="9"/>
      <c r="H486" s="9"/>
      <c r="I486" s="9"/>
      <c r="J486" s="9"/>
      <c r="K486" s="20"/>
      <c r="L486" s="20"/>
    </row>
    <row r="487" spans="1:23" hidden="1" x14ac:dyDescent="0.35">
      <c r="B487" s="18"/>
      <c r="C487" s="18"/>
      <c r="D487" s="9"/>
      <c r="E487" s="9"/>
      <c r="F487" s="9"/>
      <c r="G487" s="9"/>
      <c r="H487" s="9"/>
      <c r="I487" s="9"/>
      <c r="J487" s="9"/>
      <c r="K487" s="20"/>
      <c r="L487" s="20"/>
    </row>
    <row r="488" spans="1:23" ht="15" thickBot="1" x14ac:dyDescent="0.4">
      <c r="A488" s="126" t="s">
        <v>307</v>
      </c>
      <c r="B488" s="18"/>
      <c r="C488" s="22"/>
      <c r="D488" s="23"/>
      <c r="E488" s="23"/>
      <c r="F488" s="23"/>
      <c r="G488" s="23"/>
      <c r="H488" s="23"/>
      <c r="I488" s="23"/>
      <c r="J488" s="23"/>
      <c r="K488" s="24"/>
      <c r="L488" s="20"/>
    </row>
    <row r="489" spans="1:23" ht="15" thickBot="1" x14ac:dyDescent="0.4">
      <c r="A489" s="125" t="s">
        <v>307</v>
      </c>
      <c r="B489" s="18"/>
      <c r="C489" s="9"/>
      <c r="D489" s="9"/>
      <c r="E489" s="9"/>
      <c r="F489" s="9"/>
      <c r="G489" s="9"/>
      <c r="H489" s="9"/>
      <c r="I489" s="9"/>
      <c r="J489" s="9"/>
      <c r="K489" s="9"/>
      <c r="L489" s="20"/>
    </row>
    <row r="490" spans="1:23" ht="8.4" customHeight="1" thickBot="1" x14ac:dyDescent="0.4">
      <c r="A490" s="125" t="s">
        <v>307</v>
      </c>
      <c r="B490" s="18"/>
      <c r="C490" s="15"/>
      <c r="D490" s="16"/>
      <c r="E490" s="16"/>
      <c r="F490" s="16"/>
      <c r="G490" s="16"/>
      <c r="H490" s="16"/>
      <c r="I490" s="16"/>
      <c r="J490" s="16"/>
      <c r="K490" s="17"/>
      <c r="L490" s="20"/>
    </row>
    <row r="491" spans="1:23" ht="19" thickBot="1" x14ac:dyDescent="0.5">
      <c r="A491" s="125" t="s">
        <v>307</v>
      </c>
      <c r="B491" s="18"/>
      <c r="C491" s="18"/>
      <c r="D491" s="27" t="s">
        <v>149</v>
      </c>
      <c r="E491" s="9"/>
      <c r="F491" s="68" t="s">
        <v>302</v>
      </c>
      <c r="G491" s="30" t="s">
        <v>102</v>
      </c>
      <c r="H491" s="9"/>
      <c r="I491" s="9"/>
      <c r="J491" s="19" t="s">
        <v>19</v>
      </c>
      <c r="K491" s="20"/>
      <c r="L491" s="20"/>
    </row>
    <row r="492" spans="1:23" ht="148.75" customHeight="1" thickBot="1" x14ac:dyDescent="0.4">
      <c r="A492" s="125" t="s">
        <v>307</v>
      </c>
      <c r="B492" s="18"/>
      <c r="C492" s="18"/>
      <c r="D492" s="9"/>
      <c r="E492" s="9"/>
      <c r="F492" s="9"/>
      <c r="G492" s="9"/>
      <c r="H492" s="9"/>
      <c r="I492" s="9"/>
      <c r="J492" s="2" t="str">
        <f>IF(AND(F491&gt;=N493,F491&lt;=O493),M493,IF(AND(F491&gt;=N494,F491&lt;=O494),M494,IF(AND(F491&gt;=N495,F491&lt;=O495),M495,IF(AND(F491&gt;=N496,F491&lt;=O496),M496,IF(AND(F491&gt;=N497,F491&lt;=O497),M497,IF(AND(F491&gt;=N498,F491&lt;=O498),M498,M499))))))</f>
        <v>Verify Data Entry</v>
      </c>
      <c r="K492" s="20"/>
      <c r="L492" s="20"/>
      <c r="N492" t="s">
        <v>3</v>
      </c>
      <c r="O492" t="s">
        <v>4</v>
      </c>
    </row>
    <row r="493" spans="1:23" ht="159.5" hidden="1" x14ac:dyDescent="0.35">
      <c r="A493" s="125"/>
      <c r="B493" s="18"/>
      <c r="C493" s="18"/>
      <c r="D493" s="9"/>
      <c r="E493" s="9"/>
      <c r="F493" s="9"/>
      <c r="G493" s="9"/>
      <c r="H493" s="9"/>
      <c r="I493" s="9"/>
      <c r="J493" s="1"/>
      <c r="K493" s="20"/>
      <c r="L493" s="20"/>
      <c r="M493" s="3" t="s">
        <v>221</v>
      </c>
      <c r="N493">
        <v>0</v>
      </c>
      <c r="O493">
        <v>0.1</v>
      </c>
    </row>
    <row r="494" spans="1:23" ht="145" hidden="1" x14ac:dyDescent="0.35">
      <c r="A494" s="125"/>
      <c r="B494" s="18"/>
      <c r="C494" s="18"/>
      <c r="D494" s="9"/>
      <c r="E494" s="9"/>
      <c r="F494" s="9"/>
      <c r="G494" s="9"/>
      <c r="H494" s="9"/>
      <c r="I494" s="9"/>
      <c r="J494" s="1"/>
      <c r="K494" s="20"/>
      <c r="L494" s="20"/>
      <c r="M494" s="3" t="s">
        <v>222</v>
      </c>
      <c r="N494">
        <v>0.1</v>
      </c>
      <c r="O494">
        <v>0.5</v>
      </c>
    </row>
    <row r="495" spans="1:23" ht="140.4" hidden="1" customHeight="1" x14ac:dyDescent="0.35">
      <c r="A495" s="125"/>
      <c r="B495" s="18"/>
      <c r="C495" s="18"/>
      <c r="D495" s="9"/>
      <c r="E495" s="9"/>
      <c r="F495" s="9"/>
      <c r="G495" s="9"/>
      <c r="H495" s="9"/>
      <c r="I495" s="9"/>
      <c r="J495" s="1"/>
      <c r="K495" s="20"/>
      <c r="L495" s="20"/>
      <c r="M495" s="3" t="s">
        <v>223</v>
      </c>
      <c r="N495">
        <v>0.5</v>
      </c>
      <c r="O495">
        <v>2.5</v>
      </c>
    </row>
    <row r="496" spans="1:23" ht="145" hidden="1" x14ac:dyDescent="0.35">
      <c r="A496" s="125"/>
      <c r="B496" s="18"/>
      <c r="C496" s="18"/>
      <c r="D496" s="9"/>
      <c r="E496" s="9"/>
      <c r="F496" s="9"/>
      <c r="G496" s="9"/>
      <c r="H496" s="9"/>
      <c r="I496" s="9"/>
      <c r="J496" s="1"/>
      <c r="K496" s="20"/>
      <c r="L496" s="20"/>
      <c r="M496" s="3" t="s">
        <v>224</v>
      </c>
      <c r="N496">
        <v>2.5</v>
      </c>
      <c r="O496">
        <v>5</v>
      </c>
    </row>
    <row r="497" spans="1:23" ht="145" hidden="1" x14ac:dyDescent="0.35">
      <c r="A497" s="125"/>
      <c r="B497" s="18"/>
      <c r="C497" s="18"/>
      <c r="D497" s="9"/>
      <c r="E497" s="9"/>
      <c r="F497" s="9"/>
      <c r="G497" s="9"/>
      <c r="H497" s="9"/>
      <c r="I497" s="9"/>
      <c r="J497" s="1"/>
      <c r="K497" s="20"/>
      <c r="L497" s="20"/>
      <c r="M497" s="3" t="s">
        <v>225</v>
      </c>
      <c r="N497">
        <v>5</v>
      </c>
      <c r="O497">
        <v>10</v>
      </c>
    </row>
    <row r="498" spans="1:23" ht="130.5" hidden="1" x14ac:dyDescent="0.35">
      <c r="A498" s="125"/>
      <c r="B498" s="18"/>
      <c r="C498" s="18"/>
      <c r="D498" s="9"/>
      <c r="E498" s="9"/>
      <c r="F498" s="9"/>
      <c r="G498" s="9"/>
      <c r="H498" s="9"/>
      <c r="I498" s="9"/>
      <c r="J498" s="1"/>
      <c r="K498" s="20"/>
      <c r="L498" s="20"/>
      <c r="M498" s="3" t="s">
        <v>226</v>
      </c>
      <c r="N498">
        <v>10</v>
      </c>
      <c r="O498">
        <v>50</v>
      </c>
    </row>
    <row r="499" spans="1:23" hidden="1" x14ac:dyDescent="0.35">
      <c r="A499" s="125"/>
      <c r="B499" s="18"/>
      <c r="C499" s="18"/>
      <c r="D499" s="9"/>
      <c r="E499" s="9"/>
      <c r="F499" s="9"/>
      <c r="G499" s="9"/>
      <c r="H499" s="9"/>
      <c r="I499" s="9"/>
      <c r="J499" s="8"/>
      <c r="K499" s="20"/>
      <c r="L499" s="20"/>
      <c r="M499" t="s">
        <v>15</v>
      </c>
    </row>
    <row r="500" spans="1:23" x14ac:dyDescent="0.35">
      <c r="A500" s="125" t="s">
        <v>307</v>
      </c>
      <c r="B500" s="18"/>
      <c r="C500" s="18"/>
      <c r="D500" s="9"/>
      <c r="E500" s="9"/>
      <c r="F500" s="9"/>
      <c r="G500" s="9"/>
      <c r="H500" s="9"/>
      <c r="I500" s="9"/>
      <c r="J500" s="9"/>
      <c r="K500" s="20"/>
      <c r="L500" s="20"/>
    </row>
    <row r="501" spans="1:23" x14ac:dyDescent="0.35">
      <c r="A501" s="125" t="s">
        <v>307</v>
      </c>
      <c r="B501" s="18"/>
      <c r="C501" s="18"/>
      <c r="D501" s="19" t="str">
        <f>IF(AND(F491&gt;=0,F491&lt;=0.1),M502,IF(AND(F491&gt;=0.1,F491&lt;=50),M503,M504))</f>
        <v>Verify Data Entry</v>
      </c>
      <c r="E501" s="9"/>
      <c r="F501" s="9"/>
      <c r="G501" s="9"/>
      <c r="H501" s="9"/>
      <c r="I501" s="9"/>
      <c r="J501" s="9"/>
      <c r="K501" s="20"/>
      <c r="L501" s="20"/>
    </row>
    <row r="502" spans="1:23" x14ac:dyDescent="0.35">
      <c r="A502" s="125" t="s">
        <v>307</v>
      </c>
      <c r="B502" s="18"/>
      <c r="C502" s="18"/>
      <c r="D502" s="21">
        <f>IF(AND(D501=M502),W507,0)</f>
        <v>0</v>
      </c>
      <c r="E502" s="9" t="s">
        <v>133</v>
      </c>
      <c r="F502" s="6"/>
      <c r="G502" s="9"/>
      <c r="H502" s="9"/>
      <c r="I502" s="9"/>
      <c r="J502" s="9"/>
      <c r="K502" s="20"/>
      <c r="L502" s="20"/>
      <c r="M502" s="3" t="s">
        <v>150</v>
      </c>
    </row>
    <row r="503" spans="1:23" hidden="1" x14ac:dyDescent="0.35">
      <c r="A503" s="125"/>
      <c r="B503" s="18"/>
      <c r="C503" s="18"/>
      <c r="D503" s="9"/>
      <c r="E503" s="9"/>
      <c r="F503" s="9"/>
      <c r="G503" s="9"/>
      <c r="H503" s="9"/>
      <c r="I503" s="9"/>
      <c r="J503" s="9"/>
      <c r="K503" s="20"/>
      <c r="L503" s="20"/>
      <c r="M503" s="3" t="s">
        <v>132</v>
      </c>
    </row>
    <row r="504" spans="1:23" x14ac:dyDescent="0.35">
      <c r="A504" s="125" t="s">
        <v>307</v>
      </c>
      <c r="B504" s="18"/>
      <c r="C504" s="18"/>
      <c r="D504" s="19" t="s">
        <v>135</v>
      </c>
      <c r="E504" s="9"/>
      <c r="F504" s="9"/>
      <c r="G504" s="9"/>
      <c r="H504" s="9"/>
      <c r="I504" s="9"/>
      <c r="J504" s="9"/>
      <c r="K504" s="20"/>
      <c r="L504" s="20"/>
      <c r="M504" s="3" t="s">
        <v>15</v>
      </c>
    </row>
    <row r="505" spans="1:23" hidden="1" x14ac:dyDescent="0.35">
      <c r="A505" s="125"/>
      <c r="B505" s="18"/>
      <c r="C505" s="18"/>
      <c r="D505" s="9"/>
      <c r="E505" s="9"/>
      <c r="F505" s="9"/>
      <c r="G505" s="9"/>
      <c r="H505" s="9"/>
      <c r="I505" s="9"/>
      <c r="J505" s="9"/>
      <c r="K505" s="20"/>
      <c r="L505" s="20"/>
      <c r="M505" s="3"/>
    </row>
    <row r="506" spans="1:23" hidden="1" x14ac:dyDescent="0.35">
      <c r="A506" s="128"/>
      <c r="B506" s="18"/>
      <c r="C506" s="18"/>
      <c r="D506" s="9"/>
      <c r="E506" s="9"/>
      <c r="F506" s="9"/>
      <c r="G506" s="9"/>
      <c r="H506" s="9"/>
      <c r="I506" s="9"/>
      <c r="J506" s="9"/>
      <c r="K506" s="20"/>
      <c r="L506" s="20"/>
      <c r="N506" s="31" t="s">
        <v>27</v>
      </c>
      <c r="O506" s="31" t="s">
        <v>28</v>
      </c>
      <c r="P506" s="31" t="s">
        <v>29</v>
      </c>
      <c r="Q506" s="31" t="s">
        <v>30</v>
      </c>
      <c r="R506" s="31" t="s">
        <v>31</v>
      </c>
      <c r="S506" s="31"/>
      <c r="T506" s="31" t="s">
        <v>32</v>
      </c>
      <c r="U506" s="31" t="s">
        <v>33</v>
      </c>
      <c r="V506" s="31" t="s">
        <v>34</v>
      </c>
      <c r="W506" s="31" t="s">
        <v>35</v>
      </c>
    </row>
    <row r="507" spans="1:23" x14ac:dyDescent="0.35">
      <c r="A507" s="126" t="s">
        <v>307</v>
      </c>
      <c r="B507" s="18"/>
      <c r="C507" s="18"/>
      <c r="D507" s="9"/>
      <c r="E507" s="9"/>
      <c r="F507" s="9"/>
      <c r="G507" s="9"/>
      <c r="H507" s="9"/>
      <c r="I507" s="9"/>
      <c r="J507" s="9"/>
      <c r="K507" s="20"/>
      <c r="L507" s="20"/>
      <c r="N507" s="31">
        <v>108</v>
      </c>
      <c r="O507" s="31" t="str">
        <f>F491</f>
        <v>Enter Data</v>
      </c>
      <c r="P507" s="31">
        <v>0.01</v>
      </c>
      <c r="Q507" s="31" t="e">
        <f>P507-O507</f>
        <v>#VALUE!</v>
      </c>
      <c r="R507" s="31" t="e">
        <f>Q507*$F$45/N507*1</f>
        <v>#VALUE!</v>
      </c>
      <c r="S507" s="31"/>
      <c r="T507" s="31">
        <v>0.01</v>
      </c>
      <c r="U507" s="31" t="e">
        <f>Q507/T507</f>
        <v>#VALUE!</v>
      </c>
      <c r="V507" s="31" t="e">
        <f>ROUNDUP(U507,0)</f>
        <v>#VALUE!</v>
      </c>
      <c r="W507" s="32" t="e">
        <f>R507/V507</f>
        <v>#VALUE!</v>
      </c>
    </row>
    <row r="508" spans="1:23" x14ac:dyDescent="0.35">
      <c r="A508" s="125" t="s">
        <v>307</v>
      </c>
      <c r="B508" s="18"/>
      <c r="C508" s="18"/>
      <c r="D508" s="19" t="str">
        <f>IF(AND(F491&gt;=0,F491&lt;=0.1),M509,IF(AND(F491&gt;=0.1,F491&lt;=50),M510,M511))</f>
        <v>Verify Data Entry</v>
      </c>
      <c r="E508" s="9"/>
      <c r="F508" s="9"/>
      <c r="G508" s="9"/>
      <c r="H508" s="9"/>
      <c r="I508" s="9"/>
      <c r="J508" s="9"/>
      <c r="K508" s="20"/>
      <c r="L508" s="20"/>
      <c r="N508" s="31"/>
      <c r="O508" s="31"/>
      <c r="P508" s="31"/>
      <c r="Q508" s="31"/>
      <c r="R508" s="31"/>
      <c r="S508" s="31"/>
      <c r="T508" s="31"/>
      <c r="U508" s="31"/>
      <c r="V508" s="31"/>
      <c r="W508" s="31"/>
    </row>
    <row r="509" spans="1:23" x14ac:dyDescent="0.35">
      <c r="A509" s="125" t="s">
        <v>307</v>
      </c>
      <c r="B509" s="18"/>
      <c r="C509" s="18"/>
      <c r="D509" s="21">
        <f>IF(AND(D508=M509),W514,0)</f>
        <v>0</v>
      </c>
      <c r="E509" s="9" t="s">
        <v>133</v>
      </c>
      <c r="F509" s="6"/>
      <c r="G509" s="9"/>
      <c r="H509" s="9"/>
      <c r="I509" s="9"/>
      <c r="J509" s="9"/>
      <c r="K509" s="20"/>
      <c r="L509" s="20"/>
      <c r="M509" s="3" t="s">
        <v>151</v>
      </c>
      <c r="N509" s="31"/>
      <c r="O509" s="31"/>
      <c r="P509" s="31"/>
      <c r="Q509" s="31"/>
      <c r="R509" s="31"/>
      <c r="S509" s="31"/>
      <c r="T509" s="31"/>
      <c r="U509" s="31"/>
      <c r="V509" s="31"/>
      <c r="W509" s="31"/>
    </row>
    <row r="510" spans="1:23" hidden="1" x14ac:dyDescent="0.35">
      <c r="A510" s="125"/>
      <c r="B510" s="18"/>
      <c r="C510" s="18"/>
      <c r="D510" s="9"/>
      <c r="E510" s="9"/>
      <c r="F510" s="9"/>
      <c r="G510" s="9"/>
      <c r="H510" s="9"/>
      <c r="I510" s="9"/>
      <c r="J510" s="9"/>
      <c r="K510" s="20"/>
      <c r="L510" s="20"/>
      <c r="M510" s="3" t="s">
        <v>132</v>
      </c>
      <c r="N510" s="31"/>
      <c r="O510" s="31"/>
      <c r="P510" s="31"/>
      <c r="Q510" s="31"/>
      <c r="R510" s="31"/>
      <c r="S510" s="31"/>
      <c r="T510" s="31"/>
      <c r="U510" s="31"/>
      <c r="V510" s="31"/>
      <c r="W510" s="31"/>
    </row>
    <row r="511" spans="1:23" hidden="1" x14ac:dyDescent="0.35">
      <c r="A511" s="125"/>
      <c r="B511" s="18"/>
      <c r="C511" s="18"/>
      <c r="D511" s="19"/>
      <c r="E511" s="9"/>
      <c r="F511" s="9"/>
      <c r="G511" s="9"/>
      <c r="H511" s="9"/>
      <c r="I511" s="9"/>
      <c r="J511" s="9"/>
      <c r="K511" s="20"/>
      <c r="L511" s="20"/>
      <c r="M511" s="3" t="s">
        <v>15</v>
      </c>
      <c r="N511" s="31"/>
      <c r="O511" s="31"/>
      <c r="P511" s="31"/>
      <c r="Q511" s="31"/>
      <c r="R511" s="31"/>
      <c r="S511" s="31"/>
      <c r="T511" s="31"/>
      <c r="U511" s="31"/>
      <c r="V511" s="31"/>
      <c r="W511" s="31"/>
    </row>
    <row r="512" spans="1:23" hidden="1" x14ac:dyDescent="0.35">
      <c r="A512" s="125"/>
      <c r="B512" s="18"/>
      <c r="C512" s="18"/>
      <c r="D512" s="9"/>
      <c r="E512" s="9"/>
      <c r="F512" s="9"/>
      <c r="G512" s="9"/>
      <c r="H512" s="9"/>
      <c r="I512" s="9"/>
      <c r="J512" s="9"/>
      <c r="K512" s="20"/>
      <c r="L512" s="20"/>
      <c r="M512" s="3"/>
      <c r="N512" s="31"/>
      <c r="O512" s="31"/>
      <c r="P512" s="31"/>
      <c r="Q512" s="31"/>
      <c r="R512" s="31"/>
      <c r="S512" s="31"/>
      <c r="T512" s="31"/>
      <c r="U512" s="31"/>
      <c r="V512" s="31"/>
      <c r="W512" s="31"/>
    </row>
    <row r="513" spans="1:23" hidden="1" x14ac:dyDescent="0.35">
      <c r="A513" s="128"/>
      <c r="B513" s="18"/>
      <c r="C513" s="18"/>
      <c r="D513" s="9"/>
      <c r="E513" s="9"/>
      <c r="F513" s="9"/>
      <c r="G513" s="9"/>
      <c r="H513" s="9"/>
      <c r="I513" s="9"/>
      <c r="J513" s="9"/>
      <c r="K513" s="20"/>
      <c r="L513" s="20"/>
      <c r="N513" s="31" t="s">
        <v>27</v>
      </c>
      <c r="O513" s="31" t="s">
        <v>28</v>
      </c>
      <c r="P513" s="31" t="s">
        <v>29</v>
      </c>
      <c r="Q513" s="31" t="s">
        <v>30</v>
      </c>
      <c r="R513" s="31" t="s">
        <v>31</v>
      </c>
      <c r="S513" s="31"/>
      <c r="T513" s="31" t="s">
        <v>32</v>
      </c>
      <c r="U513" s="31" t="s">
        <v>33</v>
      </c>
      <c r="V513" s="31" t="s">
        <v>34</v>
      </c>
      <c r="W513" s="31" t="s">
        <v>35</v>
      </c>
    </row>
    <row r="514" spans="1:23" hidden="1" x14ac:dyDescent="0.35">
      <c r="B514" s="18"/>
      <c r="C514" s="18"/>
      <c r="D514" s="9"/>
      <c r="E514" s="9"/>
      <c r="F514" s="9"/>
      <c r="G514" s="9"/>
      <c r="H514" s="9"/>
      <c r="I514" s="9"/>
      <c r="J514" s="9"/>
      <c r="K514" s="20"/>
      <c r="L514" s="20"/>
      <c r="N514" s="31">
        <v>3.7879999999999998</v>
      </c>
      <c r="O514" s="31">
        <f>F498</f>
        <v>0</v>
      </c>
      <c r="P514" s="31">
        <v>0.01</v>
      </c>
      <c r="Q514" s="31">
        <f>P514-O514</f>
        <v>0.01</v>
      </c>
      <c r="R514" s="31" t="e">
        <f>Q514*$F$45/N514*1</f>
        <v>#VALUE!</v>
      </c>
      <c r="S514" s="31"/>
      <c r="T514" s="31">
        <v>0.01</v>
      </c>
      <c r="U514" s="31">
        <f>Q514/T514</f>
        <v>1</v>
      </c>
      <c r="V514" s="31">
        <f>ROUNDUP(U514,0)</f>
        <v>1</v>
      </c>
      <c r="W514" s="32" t="e">
        <f>R514/V514</f>
        <v>#VALUE!</v>
      </c>
    </row>
    <row r="515" spans="1:23" hidden="1" x14ac:dyDescent="0.35">
      <c r="A515" s="125"/>
      <c r="B515" s="18"/>
      <c r="C515" s="18"/>
      <c r="D515" s="9"/>
      <c r="E515" s="9"/>
      <c r="F515" s="9"/>
      <c r="G515" s="9"/>
      <c r="H515" s="9"/>
      <c r="I515" s="9"/>
      <c r="J515" s="9"/>
      <c r="K515" s="20"/>
      <c r="L515" s="20"/>
    </row>
    <row r="516" spans="1:23" hidden="1" x14ac:dyDescent="0.35">
      <c r="B516" s="18"/>
      <c r="C516" s="18"/>
      <c r="D516" s="9"/>
      <c r="E516" s="9"/>
      <c r="F516" s="9"/>
      <c r="G516" s="9"/>
      <c r="H516" s="9"/>
      <c r="I516" s="9"/>
      <c r="J516" s="9"/>
      <c r="K516" s="20"/>
      <c r="L516" s="20"/>
    </row>
    <row r="517" spans="1:23" hidden="1" x14ac:dyDescent="0.35">
      <c r="B517" s="18"/>
      <c r="C517" s="18"/>
      <c r="D517" s="9"/>
      <c r="E517" s="9"/>
      <c r="F517" s="9"/>
      <c r="G517" s="9"/>
      <c r="H517" s="9"/>
      <c r="I517" s="9"/>
      <c r="J517" s="9"/>
      <c r="K517" s="20"/>
      <c r="L517" s="20"/>
    </row>
    <row r="518" spans="1:23" hidden="1" x14ac:dyDescent="0.35">
      <c r="B518" s="18"/>
      <c r="C518" s="18"/>
      <c r="D518" s="9"/>
      <c r="E518" s="9"/>
      <c r="F518" s="9"/>
      <c r="G518" s="9"/>
      <c r="H518" s="9"/>
      <c r="I518" s="9"/>
      <c r="J518" s="9"/>
      <c r="K518" s="20"/>
      <c r="L518" s="20"/>
    </row>
    <row r="519" spans="1:23" ht="15" thickBot="1" x14ac:dyDescent="0.4">
      <c r="A519" s="126" t="s">
        <v>307</v>
      </c>
      <c r="B519" s="18"/>
      <c r="C519" s="22"/>
      <c r="D519" s="23"/>
      <c r="E519" s="23"/>
      <c r="F519" s="23"/>
      <c r="G519" s="23"/>
      <c r="H519" s="23"/>
      <c r="I519" s="23"/>
      <c r="J519" s="23"/>
      <c r="K519" s="24"/>
      <c r="L519" s="20"/>
    </row>
    <row r="520" spans="1:23" ht="15" thickBot="1" x14ac:dyDescent="0.4">
      <c r="A520" s="125" t="s">
        <v>307</v>
      </c>
      <c r="B520" s="18"/>
      <c r="C520" s="9"/>
      <c r="D520" s="9"/>
      <c r="E520" s="9"/>
      <c r="F520" s="9"/>
      <c r="G520" s="9"/>
      <c r="H520" s="9"/>
      <c r="I520" s="9"/>
      <c r="J520" s="9"/>
      <c r="K520" s="9"/>
      <c r="L520" s="20"/>
    </row>
    <row r="521" spans="1:23" ht="8.4" customHeight="1" thickBot="1" x14ac:dyDescent="0.4">
      <c r="A521" s="125" t="s">
        <v>307</v>
      </c>
      <c r="B521" s="18"/>
      <c r="C521" s="15"/>
      <c r="D521" s="16"/>
      <c r="E521" s="16"/>
      <c r="F521" s="16"/>
      <c r="G521" s="16"/>
      <c r="H521" s="16"/>
      <c r="I521" s="16"/>
      <c r="J521" s="16"/>
      <c r="K521" s="17"/>
      <c r="L521" s="20"/>
    </row>
    <row r="522" spans="1:23" ht="19" thickBot="1" x14ac:dyDescent="0.5">
      <c r="A522" s="125" t="s">
        <v>307</v>
      </c>
      <c r="B522" s="18"/>
      <c r="C522" s="18"/>
      <c r="D522" s="27" t="s">
        <v>152</v>
      </c>
      <c r="E522" s="9"/>
      <c r="F522" s="68" t="s">
        <v>302</v>
      </c>
      <c r="G522" s="30" t="s">
        <v>102</v>
      </c>
      <c r="H522" s="9"/>
      <c r="I522" s="9"/>
      <c r="J522" s="19" t="s">
        <v>19</v>
      </c>
      <c r="K522" s="20"/>
      <c r="L522" s="20"/>
    </row>
    <row r="523" spans="1:23" ht="135.65" customHeight="1" thickBot="1" x14ac:dyDescent="0.4">
      <c r="A523" s="125" t="s">
        <v>307</v>
      </c>
      <c r="B523" s="18"/>
      <c r="C523" s="18"/>
      <c r="D523" s="9"/>
      <c r="E523" s="9"/>
      <c r="F523" s="9"/>
      <c r="G523" s="9"/>
      <c r="H523" s="9"/>
      <c r="I523" s="9"/>
      <c r="J523" s="2" t="str">
        <f>IF(AND(F522&gt;=N524,F522&lt;=O524),M524,IF(AND(F522&gt;=N525,F522&lt;=O525),M525,IF(AND(F522&gt;=N526,F522&lt;=O526),M526,IF(AND(F522&gt;=N527,F522&lt;=O527),M527,IF(AND(F522&gt;=N528,F522&lt;=O528),M528,IF(AND(F522&gt;=N529,F522&lt;=O529),M529,M530))))))</f>
        <v>Verify Data Entry</v>
      </c>
      <c r="K523" s="20"/>
      <c r="L523" s="20"/>
      <c r="N523" t="s">
        <v>3</v>
      </c>
      <c r="O523" t="s">
        <v>4</v>
      </c>
    </row>
    <row r="524" spans="1:23" ht="58" hidden="1" x14ac:dyDescent="0.35">
      <c r="A524" s="125"/>
      <c r="B524" s="18"/>
      <c r="C524" s="18"/>
      <c r="D524" s="9"/>
      <c r="E524" s="9"/>
      <c r="F524" s="9"/>
      <c r="G524" s="9"/>
      <c r="H524" s="9"/>
      <c r="I524" s="9"/>
      <c r="J524" s="1"/>
      <c r="K524" s="20"/>
      <c r="L524" s="20"/>
      <c r="M524" s="3" t="s">
        <v>153</v>
      </c>
      <c r="N524">
        <v>0</v>
      </c>
      <c r="O524">
        <v>0.1</v>
      </c>
    </row>
    <row r="525" spans="1:23" ht="130.5" hidden="1" x14ac:dyDescent="0.35">
      <c r="A525" s="125"/>
      <c r="B525" s="18"/>
      <c r="C525" s="18"/>
      <c r="D525" s="9"/>
      <c r="E525" s="9"/>
      <c r="F525" s="9"/>
      <c r="G525" s="9"/>
      <c r="H525" s="9"/>
      <c r="I525" s="9"/>
      <c r="J525" s="1"/>
      <c r="K525" s="20"/>
      <c r="L525" s="20"/>
      <c r="M525" s="3" t="s">
        <v>154</v>
      </c>
      <c r="N525">
        <v>0.1</v>
      </c>
      <c r="O525">
        <v>5</v>
      </c>
    </row>
    <row r="526" spans="1:23" ht="140.4" hidden="1" customHeight="1" x14ac:dyDescent="0.35">
      <c r="A526" s="125"/>
      <c r="B526" s="18"/>
      <c r="C526" s="18"/>
      <c r="D526" s="9"/>
      <c r="E526" s="9"/>
      <c r="F526" s="9"/>
      <c r="G526" s="9"/>
      <c r="H526" s="9"/>
      <c r="I526" s="9"/>
      <c r="J526" s="1"/>
      <c r="K526" s="20"/>
      <c r="L526" s="20"/>
      <c r="M526" s="3" t="s">
        <v>155</v>
      </c>
      <c r="N526">
        <v>5</v>
      </c>
      <c r="O526">
        <v>10</v>
      </c>
    </row>
    <row r="527" spans="1:23" ht="145" hidden="1" x14ac:dyDescent="0.35">
      <c r="A527" s="125"/>
      <c r="B527" s="18"/>
      <c r="C527" s="18"/>
      <c r="D527" s="9"/>
      <c r="E527" s="9"/>
      <c r="F527" s="9"/>
      <c r="G527" s="9"/>
      <c r="H527" s="9"/>
      <c r="I527" s="9"/>
      <c r="J527" s="1"/>
      <c r="K527" s="20"/>
      <c r="L527" s="20"/>
      <c r="M527" s="3" t="s">
        <v>156</v>
      </c>
      <c r="N527">
        <v>10</v>
      </c>
      <c r="O527">
        <v>30</v>
      </c>
    </row>
    <row r="528" spans="1:23" ht="145" hidden="1" x14ac:dyDescent="0.35">
      <c r="A528" s="125"/>
      <c r="B528" s="18"/>
      <c r="C528" s="18"/>
      <c r="D528" s="9"/>
      <c r="E528" s="9"/>
      <c r="F528" s="9"/>
      <c r="G528" s="9"/>
      <c r="H528" s="9"/>
      <c r="I528" s="9"/>
      <c r="J528" s="1"/>
      <c r="K528" s="20"/>
      <c r="L528" s="20"/>
      <c r="M528" s="3" t="s">
        <v>156</v>
      </c>
      <c r="N528">
        <v>30</v>
      </c>
      <c r="O528">
        <v>40</v>
      </c>
    </row>
    <row r="529" spans="1:15" ht="145" hidden="1" x14ac:dyDescent="0.35">
      <c r="A529" s="125"/>
      <c r="B529" s="18"/>
      <c r="C529" s="18"/>
      <c r="D529" s="9"/>
      <c r="E529" s="9"/>
      <c r="F529" s="9"/>
      <c r="G529" s="9"/>
      <c r="H529" s="9"/>
      <c r="I529" s="9"/>
      <c r="J529" s="1"/>
      <c r="K529" s="20"/>
      <c r="L529" s="20"/>
      <c r="M529" s="3" t="s">
        <v>156</v>
      </c>
      <c r="N529">
        <v>40</v>
      </c>
      <c r="O529">
        <v>50</v>
      </c>
    </row>
    <row r="530" spans="1:15" hidden="1" x14ac:dyDescent="0.35">
      <c r="A530" s="125"/>
      <c r="B530" s="18"/>
      <c r="C530" s="18"/>
      <c r="D530" s="9"/>
      <c r="E530" s="9"/>
      <c r="F530" s="9"/>
      <c r="G530" s="9"/>
      <c r="H530" s="9"/>
      <c r="I530" s="9"/>
      <c r="J530" s="8"/>
      <c r="K530" s="20"/>
      <c r="L530" s="20"/>
      <c r="M530" t="s">
        <v>15</v>
      </c>
    </row>
    <row r="531" spans="1:15" hidden="1" x14ac:dyDescent="0.35">
      <c r="A531" s="125"/>
      <c r="B531" s="18"/>
      <c r="C531" s="18"/>
      <c r="D531" s="9"/>
      <c r="E531" s="9"/>
      <c r="F531" s="9"/>
      <c r="G531" s="9"/>
      <c r="H531" s="9"/>
      <c r="I531" s="9"/>
      <c r="J531" s="9"/>
      <c r="K531" s="20"/>
      <c r="L531" s="20"/>
    </row>
    <row r="532" spans="1:15" ht="15" thickBot="1" x14ac:dyDescent="0.4">
      <c r="A532" s="126" t="s">
        <v>307</v>
      </c>
      <c r="B532" s="18"/>
      <c r="C532" s="22"/>
      <c r="D532" s="23"/>
      <c r="E532" s="23"/>
      <c r="F532" s="23"/>
      <c r="G532" s="23"/>
      <c r="H532" s="23"/>
      <c r="I532" s="23"/>
      <c r="J532" s="23"/>
      <c r="K532" s="24"/>
      <c r="L532" s="20"/>
    </row>
    <row r="533" spans="1:15" ht="15" thickBot="1" x14ac:dyDescent="0.4">
      <c r="A533" s="125" t="s">
        <v>307</v>
      </c>
      <c r="B533" s="18"/>
      <c r="C533" s="9"/>
      <c r="D533" s="9"/>
      <c r="E533" s="9"/>
      <c r="F533" s="9"/>
      <c r="G533" s="9"/>
      <c r="H533" s="9"/>
      <c r="I533" s="9"/>
      <c r="J533" s="9"/>
      <c r="K533" s="9"/>
      <c r="L533" s="20"/>
    </row>
    <row r="534" spans="1:15" ht="8.4" customHeight="1" thickBot="1" x14ac:dyDescent="0.4">
      <c r="A534" s="125" t="s">
        <v>307</v>
      </c>
      <c r="B534" s="18"/>
      <c r="C534" s="15"/>
      <c r="D534" s="16"/>
      <c r="E534" s="16"/>
      <c r="F534" s="16"/>
      <c r="G534" s="16"/>
      <c r="H534" s="16"/>
      <c r="I534" s="16"/>
      <c r="J534" s="16"/>
      <c r="K534" s="17"/>
      <c r="L534" s="20"/>
    </row>
    <row r="535" spans="1:15" ht="19" thickBot="1" x14ac:dyDescent="0.5">
      <c r="A535" s="125" t="s">
        <v>307</v>
      </c>
      <c r="B535" s="18"/>
      <c r="C535" s="18"/>
      <c r="D535" s="27" t="s">
        <v>157</v>
      </c>
      <c r="E535" s="9"/>
      <c r="F535" s="68" t="s">
        <v>302</v>
      </c>
      <c r="G535" s="30" t="s">
        <v>102</v>
      </c>
      <c r="H535" s="9"/>
      <c r="I535" s="9"/>
      <c r="J535" s="19" t="s">
        <v>19</v>
      </c>
      <c r="K535" s="20"/>
      <c r="L535" s="20"/>
    </row>
    <row r="536" spans="1:15" ht="124.75" customHeight="1" thickBot="1" x14ac:dyDescent="0.4">
      <c r="A536" s="125" t="s">
        <v>307</v>
      </c>
      <c r="B536" s="18"/>
      <c r="C536" s="18"/>
      <c r="D536" s="9"/>
      <c r="E536" s="9"/>
      <c r="F536" s="9"/>
      <c r="G536" s="9"/>
      <c r="H536" s="9"/>
      <c r="I536" s="9"/>
      <c r="J536" s="2" t="str">
        <f>IF(AND(F535&gt;=N537,F535&lt;=O537),M537,IF(AND(F535&gt;=N538,F535&lt;=O538),M538,IF(AND(F535&gt;=N539,F535&lt;=O539),M539,IF(AND(F535&gt;=N540,F535&lt;=O540),M540,IF(AND(F535&gt;=N541,F535&lt;=O541),M541,IF(AND(F535&gt;=N542,F535&lt;=O542),M542,M543))))))</f>
        <v>Verify Data Entry</v>
      </c>
      <c r="K536" s="20"/>
      <c r="L536" s="20"/>
      <c r="N536" t="s">
        <v>3</v>
      </c>
      <c r="O536" t="s">
        <v>4</v>
      </c>
    </row>
    <row r="537" spans="1:15" ht="130.5" hidden="1" x14ac:dyDescent="0.35">
      <c r="A537" s="125"/>
      <c r="B537" s="18"/>
      <c r="C537" s="18"/>
      <c r="D537" s="9"/>
      <c r="E537" s="9"/>
      <c r="F537" s="9"/>
      <c r="G537" s="9"/>
      <c r="H537" s="9"/>
      <c r="I537" s="9"/>
      <c r="J537" s="1"/>
      <c r="K537" s="20"/>
      <c r="L537" s="20"/>
      <c r="M537" s="3" t="s">
        <v>159</v>
      </c>
      <c r="N537">
        <v>0</v>
      </c>
      <c r="O537">
        <v>0</v>
      </c>
    </row>
    <row r="538" spans="1:15" ht="130.5" hidden="1" x14ac:dyDescent="0.35">
      <c r="A538" s="125"/>
      <c r="B538" s="18"/>
      <c r="C538" s="18"/>
      <c r="D538" s="9"/>
      <c r="E538" s="9"/>
      <c r="F538" s="9"/>
      <c r="G538" s="9"/>
      <c r="H538" s="9"/>
      <c r="I538" s="9"/>
      <c r="J538" s="1"/>
      <c r="K538" s="20"/>
      <c r="L538" s="20"/>
      <c r="M538" s="3" t="s">
        <v>159</v>
      </c>
      <c r="N538">
        <v>0</v>
      </c>
      <c r="O538">
        <v>0</v>
      </c>
    </row>
    <row r="539" spans="1:15" ht="140.4" hidden="1" customHeight="1" x14ac:dyDescent="0.35">
      <c r="A539" s="125"/>
      <c r="B539" s="18"/>
      <c r="C539" s="18"/>
      <c r="D539" s="9"/>
      <c r="E539" s="9"/>
      <c r="F539" s="9"/>
      <c r="G539" s="9"/>
      <c r="H539" s="9"/>
      <c r="I539" s="9"/>
      <c r="J539" s="1"/>
      <c r="K539" s="20"/>
      <c r="L539" s="20"/>
      <c r="M539" s="3" t="s">
        <v>159</v>
      </c>
      <c r="N539">
        <v>0</v>
      </c>
      <c r="O539">
        <v>0</v>
      </c>
    </row>
    <row r="540" spans="1:15" ht="130.5" hidden="1" x14ac:dyDescent="0.35">
      <c r="A540" s="125"/>
      <c r="B540" s="18"/>
      <c r="C540" s="18"/>
      <c r="D540" s="9"/>
      <c r="E540" s="9"/>
      <c r="F540" s="9"/>
      <c r="G540" s="9"/>
      <c r="H540" s="9"/>
      <c r="I540" s="9"/>
      <c r="J540" s="1"/>
      <c r="K540" s="20"/>
      <c r="L540" s="20"/>
      <c r="M540" s="3" t="s">
        <v>159</v>
      </c>
      <c r="N540">
        <v>0</v>
      </c>
      <c r="O540">
        <v>0</v>
      </c>
    </row>
    <row r="541" spans="1:15" ht="130.5" hidden="1" x14ac:dyDescent="0.35">
      <c r="A541" s="125"/>
      <c r="B541" s="18"/>
      <c r="C541" s="18"/>
      <c r="D541" s="9"/>
      <c r="E541" s="9"/>
      <c r="F541" s="9"/>
      <c r="G541" s="9"/>
      <c r="H541" s="9"/>
      <c r="I541" s="9"/>
      <c r="J541" s="1"/>
      <c r="K541" s="20"/>
      <c r="L541" s="20"/>
      <c r="M541" s="3" t="s">
        <v>159</v>
      </c>
      <c r="N541">
        <v>0</v>
      </c>
      <c r="O541">
        <v>0</v>
      </c>
    </row>
    <row r="542" spans="1:15" ht="29" hidden="1" x14ac:dyDescent="0.35">
      <c r="A542" s="125"/>
      <c r="B542" s="18"/>
      <c r="C542" s="18"/>
      <c r="D542" s="9"/>
      <c r="E542" s="9"/>
      <c r="F542" s="9"/>
      <c r="G542" s="9"/>
      <c r="H542" s="9"/>
      <c r="I542" s="9"/>
      <c r="J542" s="1"/>
      <c r="K542" s="20"/>
      <c r="L542" s="20"/>
      <c r="M542" s="3" t="s">
        <v>158</v>
      </c>
      <c r="N542">
        <v>0</v>
      </c>
      <c r="O542">
        <v>5</v>
      </c>
    </row>
    <row r="543" spans="1:15" hidden="1" x14ac:dyDescent="0.35">
      <c r="A543" s="125"/>
      <c r="B543" s="18"/>
      <c r="C543" s="18"/>
      <c r="D543" s="9"/>
      <c r="E543" s="9"/>
      <c r="F543" s="9"/>
      <c r="G543" s="9"/>
      <c r="H543" s="9"/>
      <c r="I543" s="9"/>
      <c r="J543" s="8"/>
      <c r="K543" s="20"/>
      <c r="L543" s="20"/>
      <c r="M543" t="s">
        <v>15</v>
      </c>
    </row>
    <row r="544" spans="1:15" hidden="1" x14ac:dyDescent="0.35">
      <c r="A544" s="125"/>
      <c r="B544" s="18"/>
      <c r="C544" s="18"/>
      <c r="D544" s="9"/>
      <c r="E544" s="9"/>
      <c r="F544" s="9"/>
      <c r="G544" s="9"/>
      <c r="H544" s="9"/>
      <c r="I544" s="9"/>
      <c r="J544" s="9"/>
      <c r="K544" s="20"/>
      <c r="L544" s="20"/>
    </row>
    <row r="545" spans="1:15" ht="15" thickBot="1" x14ac:dyDescent="0.4">
      <c r="A545" s="126" t="s">
        <v>307</v>
      </c>
      <c r="B545" s="18"/>
      <c r="C545" s="22"/>
      <c r="D545" s="23"/>
      <c r="E545" s="23"/>
      <c r="F545" s="23"/>
      <c r="G545" s="23"/>
      <c r="H545" s="23"/>
      <c r="I545" s="23"/>
      <c r="J545" s="23"/>
      <c r="K545" s="24"/>
      <c r="L545" s="20"/>
    </row>
    <row r="546" spans="1:15" ht="15" thickBot="1" x14ac:dyDescent="0.4">
      <c r="A546" s="125" t="s">
        <v>307</v>
      </c>
      <c r="B546" s="18"/>
      <c r="C546" s="9"/>
      <c r="D546" s="9"/>
      <c r="E546" s="9"/>
      <c r="F546" s="9"/>
      <c r="G546" s="9"/>
      <c r="H546" s="9"/>
      <c r="I546" s="9"/>
      <c r="J546" s="9"/>
      <c r="K546" s="9"/>
      <c r="L546" s="20"/>
    </row>
    <row r="547" spans="1:15" ht="8.4" customHeight="1" thickBot="1" x14ac:dyDescent="0.4">
      <c r="A547" s="125" t="s">
        <v>307</v>
      </c>
      <c r="B547" s="18"/>
      <c r="C547" s="15"/>
      <c r="D547" s="16"/>
      <c r="E547" s="16"/>
      <c r="F547" s="16"/>
      <c r="G547" s="16"/>
      <c r="H547" s="16"/>
      <c r="I547" s="16"/>
      <c r="J547" s="16"/>
      <c r="K547" s="17"/>
      <c r="L547" s="20"/>
    </row>
    <row r="548" spans="1:15" ht="19" thickBot="1" x14ac:dyDescent="0.5">
      <c r="A548" s="125" t="s">
        <v>307</v>
      </c>
      <c r="B548" s="18"/>
      <c r="C548" s="18"/>
      <c r="D548" s="27" t="s">
        <v>160</v>
      </c>
      <c r="E548" s="9"/>
      <c r="F548" s="68" t="s">
        <v>302</v>
      </c>
      <c r="G548" s="30" t="s">
        <v>102</v>
      </c>
      <c r="H548" s="9"/>
      <c r="I548" s="9"/>
      <c r="J548" s="19" t="s">
        <v>19</v>
      </c>
      <c r="K548" s="20"/>
      <c r="L548" s="20"/>
    </row>
    <row r="549" spans="1:15" ht="124.75" customHeight="1" thickBot="1" x14ac:dyDescent="0.4">
      <c r="A549" s="125" t="s">
        <v>307</v>
      </c>
      <c r="B549" s="18"/>
      <c r="C549" s="18"/>
      <c r="D549" s="9"/>
      <c r="E549" s="9"/>
      <c r="F549" s="9"/>
      <c r="G549" s="9"/>
      <c r="H549" s="9"/>
      <c r="I549" s="9"/>
      <c r="J549" s="2" t="str">
        <f>IF(AND(F548&gt;=N550,F548&lt;=O550),M550,IF(AND(F548&gt;=N551,F548&lt;=O551),M551,IF(AND(F548&gt;=N552,F548&lt;=O552),M552,IF(AND(F548&gt;=N553,F548&lt;=O553),M553,IF(AND(F548&gt;=N554,F548&lt;=O554),M554,IF(AND(F548&gt;=N555,F548&lt;=O555),M555,M556))))))</f>
        <v>Verify Data Entry</v>
      </c>
      <c r="K549" s="20"/>
      <c r="L549" s="20"/>
      <c r="N549" t="s">
        <v>3</v>
      </c>
      <c r="O549" t="s">
        <v>4</v>
      </c>
    </row>
    <row r="550" spans="1:15" ht="130.5" hidden="1" x14ac:dyDescent="0.35">
      <c r="A550" s="125"/>
      <c r="B550" s="18"/>
      <c r="C550" s="18"/>
      <c r="D550" s="9"/>
      <c r="E550" s="9"/>
      <c r="F550" s="9"/>
      <c r="G550" s="9"/>
      <c r="H550" s="9"/>
      <c r="I550" s="9"/>
      <c r="J550" s="1"/>
      <c r="K550" s="20"/>
      <c r="L550" s="20"/>
      <c r="M550" s="3" t="s">
        <v>161</v>
      </c>
      <c r="N550">
        <v>0</v>
      </c>
      <c r="O550">
        <v>0</v>
      </c>
    </row>
    <row r="551" spans="1:15" ht="130.5" hidden="1" x14ac:dyDescent="0.35">
      <c r="A551" s="125"/>
      <c r="B551" s="18"/>
      <c r="C551" s="18"/>
      <c r="D551" s="9"/>
      <c r="E551" s="9"/>
      <c r="F551" s="9"/>
      <c r="G551" s="9"/>
      <c r="H551" s="9"/>
      <c r="I551" s="9"/>
      <c r="J551" s="1"/>
      <c r="K551" s="20"/>
      <c r="L551" s="20"/>
      <c r="M551" s="3" t="s">
        <v>161</v>
      </c>
      <c r="N551">
        <v>0</v>
      </c>
      <c r="O551">
        <v>0</v>
      </c>
    </row>
    <row r="552" spans="1:15" ht="140.4" hidden="1" customHeight="1" x14ac:dyDescent="0.35">
      <c r="A552" s="125"/>
      <c r="B552" s="18"/>
      <c r="C552" s="18"/>
      <c r="D552" s="9"/>
      <c r="E552" s="9"/>
      <c r="F552" s="9"/>
      <c r="G552" s="9"/>
      <c r="H552" s="9"/>
      <c r="I552" s="9"/>
      <c r="J552" s="1"/>
      <c r="K552" s="20"/>
      <c r="L552" s="20"/>
      <c r="M552" s="3" t="s">
        <v>161</v>
      </c>
      <c r="N552">
        <v>0</v>
      </c>
      <c r="O552">
        <v>0</v>
      </c>
    </row>
    <row r="553" spans="1:15" ht="130.5" hidden="1" x14ac:dyDescent="0.35">
      <c r="A553" s="125"/>
      <c r="B553" s="18"/>
      <c r="C553" s="18"/>
      <c r="D553" s="9"/>
      <c r="E553" s="9"/>
      <c r="F553" s="9"/>
      <c r="G553" s="9"/>
      <c r="H553" s="9"/>
      <c r="I553" s="9"/>
      <c r="J553" s="1"/>
      <c r="K553" s="20"/>
      <c r="L553" s="20"/>
      <c r="M553" s="3" t="s">
        <v>161</v>
      </c>
      <c r="N553">
        <v>0</v>
      </c>
      <c r="O553">
        <v>0</v>
      </c>
    </row>
    <row r="554" spans="1:15" ht="130.5" hidden="1" x14ac:dyDescent="0.35">
      <c r="A554" s="125"/>
      <c r="B554" s="18"/>
      <c r="C554" s="18"/>
      <c r="D554" s="9"/>
      <c r="E554" s="9"/>
      <c r="F554" s="9"/>
      <c r="G554" s="9"/>
      <c r="H554" s="9"/>
      <c r="I554" s="9"/>
      <c r="J554" s="1"/>
      <c r="K554" s="20"/>
      <c r="L554" s="20"/>
      <c r="M554" s="3" t="s">
        <v>161</v>
      </c>
      <c r="N554">
        <v>0</v>
      </c>
      <c r="O554">
        <v>0</v>
      </c>
    </row>
    <row r="555" spans="1:15" ht="87" hidden="1" x14ac:dyDescent="0.35">
      <c r="A555" s="125"/>
      <c r="B555" s="18"/>
      <c r="C555" s="18"/>
      <c r="D555" s="9"/>
      <c r="E555" s="9"/>
      <c r="F555" s="9"/>
      <c r="G555" s="9"/>
      <c r="H555" s="9"/>
      <c r="I555" s="9"/>
      <c r="J555" s="1"/>
      <c r="K555" s="20"/>
      <c r="L555" s="20"/>
      <c r="M555" s="3" t="s">
        <v>162</v>
      </c>
      <c r="N555">
        <v>0</v>
      </c>
      <c r="O555">
        <v>5</v>
      </c>
    </row>
    <row r="556" spans="1:15" hidden="1" x14ac:dyDescent="0.35">
      <c r="A556" s="125"/>
      <c r="B556" s="18"/>
      <c r="C556" s="18"/>
      <c r="D556" s="9"/>
      <c r="E556" s="9"/>
      <c r="F556" s="9"/>
      <c r="G556" s="9"/>
      <c r="H556" s="9"/>
      <c r="I556" s="9"/>
      <c r="J556" s="8"/>
      <c r="K556" s="20"/>
      <c r="L556" s="20"/>
      <c r="M556" t="s">
        <v>15</v>
      </c>
    </row>
    <row r="557" spans="1:15" hidden="1" x14ac:dyDescent="0.35">
      <c r="A557" s="125"/>
      <c r="B557" s="18"/>
      <c r="C557" s="18"/>
      <c r="D557" s="9"/>
      <c r="E557" s="9"/>
      <c r="F557" s="9"/>
      <c r="G557" s="9"/>
      <c r="H557" s="9"/>
      <c r="I557" s="9"/>
      <c r="J557" s="9"/>
      <c r="K557" s="20"/>
      <c r="L557" s="20"/>
    </row>
    <row r="558" spans="1:15" ht="15" thickBot="1" x14ac:dyDescent="0.4">
      <c r="A558" s="126" t="s">
        <v>307</v>
      </c>
      <c r="B558" s="18"/>
      <c r="C558" s="22"/>
      <c r="D558" s="23"/>
      <c r="E558" s="23"/>
      <c r="F558" s="23"/>
      <c r="G558" s="23"/>
      <c r="H558" s="23"/>
      <c r="I558" s="23"/>
      <c r="J558" s="23"/>
      <c r="K558" s="24"/>
      <c r="L558" s="20"/>
    </row>
    <row r="559" spans="1:15" ht="15" thickBot="1" x14ac:dyDescent="0.4">
      <c r="A559" s="125" t="s">
        <v>307</v>
      </c>
      <c r="B559" s="18"/>
      <c r="C559" s="9"/>
      <c r="D559" s="9"/>
      <c r="E559" s="9"/>
      <c r="F559" s="9"/>
      <c r="G559" s="9"/>
      <c r="H559" s="9"/>
      <c r="I559" s="9"/>
      <c r="J559" s="9"/>
      <c r="K559" s="9"/>
      <c r="L559" s="20"/>
    </row>
    <row r="560" spans="1:15" ht="8.4" customHeight="1" thickBot="1" x14ac:dyDescent="0.4">
      <c r="A560" s="125" t="s">
        <v>307</v>
      </c>
      <c r="B560" s="18"/>
      <c r="C560" s="15"/>
      <c r="D560" s="16"/>
      <c r="E560" s="16"/>
      <c r="F560" s="16"/>
      <c r="G560" s="16"/>
      <c r="H560" s="16"/>
      <c r="I560" s="16"/>
      <c r="J560" s="16"/>
      <c r="K560" s="17"/>
      <c r="L560" s="20"/>
    </row>
    <row r="561" spans="1:23" ht="19" thickBot="1" x14ac:dyDescent="0.5">
      <c r="A561" s="125" t="s">
        <v>307</v>
      </c>
      <c r="B561" s="18"/>
      <c r="C561" s="18"/>
      <c r="D561" s="27" t="s">
        <v>163</v>
      </c>
      <c r="E561" s="9"/>
      <c r="F561" s="68" t="s">
        <v>302</v>
      </c>
      <c r="G561" s="30" t="s">
        <v>102</v>
      </c>
      <c r="H561" s="9"/>
      <c r="I561" s="9"/>
      <c r="J561" s="19" t="s">
        <v>19</v>
      </c>
      <c r="K561" s="20"/>
      <c r="L561" s="20"/>
    </row>
    <row r="562" spans="1:23" ht="137.4" customHeight="1" thickBot="1" x14ac:dyDescent="0.4">
      <c r="A562" s="125" t="s">
        <v>307</v>
      </c>
      <c r="B562" s="18"/>
      <c r="C562" s="18"/>
      <c r="D562" s="9"/>
      <c r="E562" s="9"/>
      <c r="F562" s="9"/>
      <c r="G562" s="9"/>
      <c r="H562" s="9"/>
      <c r="I562" s="9"/>
      <c r="J562" s="2" t="str">
        <f>IF(AND(F561&gt;=N563,F561&lt;=O563),M563,IF(AND(F561&gt;=N564,F561&lt;=O564),M564,IF(AND(F561&gt;=N565,F561&lt;=O565),M565,IF(AND(F561&gt;=N566,F561&lt;=O566),M566,IF(AND(F561&gt;=N567,F561&lt;=O567),M567,IF(AND(F561&gt;=N568,F561&lt;=O568),M568,M569))))))</f>
        <v>Verify Data Entry</v>
      </c>
      <c r="K562" s="20"/>
      <c r="L562" s="20"/>
      <c r="N562" t="s">
        <v>3</v>
      </c>
      <c r="O562" t="s">
        <v>4</v>
      </c>
    </row>
    <row r="563" spans="1:23" ht="116" hidden="1" x14ac:dyDescent="0.35">
      <c r="A563" s="125"/>
      <c r="B563" s="18"/>
      <c r="C563" s="18"/>
      <c r="D563" s="9"/>
      <c r="E563" s="9"/>
      <c r="F563" s="9"/>
      <c r="G563" s="9"/>
      <c r="H563" s="9"/>
      <c r="I563" s="9"/>
      <c r="J563" s="1"/>
      <c r="K563" s="20"/>
      <c r="L563" s="20"/>
      <c r="M563" s="3" t="s">
        <v>310</v>
      </c>
      <c r="N563">
        <v>0</v>
      </c>
      <c r="O563">
        <v>0.1</v>
      </c>
    </row>
    <row r="564" spans="1:23" ht="130.5" hidden="1" x14ac:dyDescent="0.35">
      <c r="A564" s="125"/>
      <c r="B564" s="18"/>
      <c r="C564" s="18"/>
      <c r="D564" s="9"/>
      <c r="E564" s="9"/>
      <c r="F564" s="9"/>
      <c r="G564" s="9"/>
      <c r="H564" s="9"/>
      <c r="I564" s="9"/>
      <c r="J564" s="1"/>
      <c r="K564" s="20"/>
      <c r="L564" s="20"/>
      <c r="M564" s="3" t="s">
        <v>311</v>
      </c>
      <c r="N564">
        <v>0.1</v>
      </c>
      <c r="O564">
        <v>3</v>
      </c>
    </row>
    <row r="565" spans="1:23" ht="130.5" hidden="1" x14ac:dyDescent="0.35">
      <c r="A565" s="125"/>
      <c r="B565" s="18"/>
      <c r="C565" s="18"/>
      <c r="D565" s="9"/>
      <c r="E565" s="9"/>
      <c r="F565" s="9"/>
      <c r="G565" s="9"/>
      <c r="H565" s="9"/>
      <c r="I565" s="9"/>
      <c r="J565" s="1"/>
      <c r="K565" s="20"/>
      <c r="L565" s="20"/>
      <c r="M565" s="3" t="s">
        <v>227</v>
      </c>
      <c r="N565">
        <v>3</v>
      </c>
      <c r="O565">
        <v>10</v>
      </c>
    </row>
    <row r="566" spans="1:23" ht="130.5" hidden="1" x14ac:dyDescent="0.35">
      <c r="A566" s="125"/>
      <c r="B566" s="18"/>
      <c r="C566" s="18"/>
      <c r="D566" s="9"/>
      <c r="E566" s="9"/>
      <c r="F566" s="9"/>
      <c r="G566" s="9"/>
      <c r="H566" s="9"/>
      <c r="I566" s="9"/>
      <c r="J566" s="1"/>
      <c r="K566" s="20"/>
      <c r="L566" s="20"/>
      <c r="M566" s="3" t="s">
        <v>164</v>
      </c>
      <c r="N566">
        <v>10</v>
      </c>
      <c r="O566">
        <v>30</v>
      </c>
    </row>
    <row r="567" spans="1:23" ht="130.5" hidden="1" x14ac:dyDescent="0.35">
      <c r="A567" s="125"/>
      <c r="B567" s="18"/>
      <c r="C567" s="18"/>
      <c r="D567" s="9"/>
      <c r="E567" s="9"/>
      <c r="F567" s="9"/>
      <c r="G567" s="9"/>
      <c r="H567" s="9"/>
      <c r="I567" s="9"/>
      <c r="J567" s="1"/>
      <c r="K567" s="20"/>
      <c r="L567" s="20"/>
      <c r="M567" s="3" t="s">
        <v>228</v>
      </c>
      <c r="N567">
        <v>30</v>
      </c>
      <c r="O567">
        <v>100</v>
      </c>
    </row>
    <row r="568" spans="1:23" ht="145" hidden="1" x14ac:dyDescent="0.35">
      <c r="A568" s="125"/>
      <c r="B568" s="18"/>
      <c r="C568" s="18"/>
      <c r="D568" s="9"/>
      <c r="E568" s="9"/>
      <c r="F568" s="9"/>
      <c r="G568" s="9"/>
      <c r="H568" s="9"/>
      <c r="I568" s="9"/>
      <c r="J568" s="1"/>
      <c r="K568" s="20"/>
      <c r="L568" s="20"/>
      <c r="M568" s="3" t="s">
        <v>229</v>
      </c>
      <c r="N568">
        <v>100</v>
      </c>
      <c r="O568">
        <v>200</v>
      </c>
    </row>
    <row r="569" spans="1:23" hidden="1" x14ac:dyDescent="0.35">
      <c r="A569" s="125"/>
      <c r="B569" s="18"/>
      <c r="C569" s="18"/>
      <c r="D569" s="9"/>
      <c r="E569" s="9"/>
      <c r="F569" s="9"/>
      <c r="G569" s="9"/>
      <c r="H569" s="9"/>
      <c r="I569" s="9"/>
      <c r="J569" s="8"/>
      <c r="K569" s="20"/>
      <c r="L569" s="20"/>
      <c r="M569" t="s">
        <v>15</v>
      </c>
    </row>
    <row r="570" spans="1:23" x14ac:dyDescent="0.35">
      <c r="A570" s="125" t="s">
        <v>307</v>
      </c>
      <c r="B570" s="18"/>
      <c r="C570" s="18"/>
      <c r="D570" s="9"/>
      <c r="E570" s="9"/>
      <c r="F570" s="9"/>
      <c r="G570" s="9"/>
      <c r="H570" s="9"/>
      <c r="I570" s="9"/>
      <c r="J570" s="9"/>
      <c r="K570" s="20"/>
      <c r="L570" s="20"/>
    </row>
    <row r="571" spans="1:23" ht="85.25" customHeight="1" x14ac:dyDescent="0.35">
      <c r="A571" s="125" t="s">
        <v>307</v>
      </c>
      <c r="B571" s="18"/>
      <c r="C571" s="18"/>
      <c r="D571" s="226" t="str">
        <f>IF(AND(F561&gt;=0,F561&lt;=2),M572,IF(AND(F561&gt;=2,F561&lt;=200),M573,M574))</f>
        <v>Verify Data Entry</v>
      </c>
      <c r="E571" s="226"/>
      <c r="F571" s="226"/>
      <c r="G571" s="226"/>
      <c r="H571" s="226"/>
      <c r="I571" s="226"/>
      <c r="J571" s="226"/>
      <c r="K571" s="20"/>
      <c r="L571" s="20"/>
    </row>
    <row r="572" spans="1:23" ht="101.5" hidden="1" x14ac:dyDescent="0.35">
      <c r="A572" s="125"/>
      <c r="B572" s="18"/>
      <c r="C572" s="18"/>
      <c r="D572" s="21"/>
      <c r="E572" s="9"/>
      <c r="F572" s="6"/>
      <c r="G572" s="9"/>
      <c r="H572" s="9"/>
      <c r="I572" s="9"/>
      <c r="J572" s="9"/>
      <c r="K572" s="20"/>
      <c r="L572" s="20"/>
      <c r="M572" s="3" t="s">
        <v>312</v>
      </c>
    </row>
    <row r="573" spans="1:23" hidden="1" x14ac:dyDescent="0.35">
      <c r="A573" s="125"/>
      <c r="B573" s="18"/>
      <c r="C573" s="18"/>
      <c r="D573" s="9"/>
      <c r="E573" s="9"/>
      <c r="F573" s="9"/>
      <c r="G573" s="9"/>
      <c r="H573" s="9"/>
      <c r="I573" s="9"/>
      <c r="J573" s="9"/>
      <c r="K573" s="20"/>
      <c r="L573" s="20"/>
      <c r="M573" s="3" t="s">
        <v>116</v>
      </c>
    </row>
    <row r="574" spans="1:23" hidden="1" x14ac:dyDescent="0.35">
      <c r="A574" s="125"/>
      <c r="B574" s="18"/>
      <c r="C574" s="18"/>
      <c r="D574" s="9"/>
      <c r="E574" s="9"/>
      <c r="F574" s="9"/>
      <c r="G574" s="9"/>
      <c r="H574" s="9"/>
      <c r="I574" s="9"/>
      <c r="J574" s="9"/>
      <c r="K574" s="20"/>
      <c r="L574" s="20"/>
      <c r="M574" s="3" t="s">
        <v>15</v>
      </c>
    </row>
    <row r="575" spans="1:23" hidden="1" x14ac:dyDescent="0.35">
      <c r="A575" s="125"/>
      <c r="B575" s="18"/>
      <c r="C575" s="18"/>
      <c r="D575" s="9"/>
      <c r="E575" s="9"/>
      <c r="F575" s="9"/>
      <c r="G575" s="9"/>
      <c r="H575" s="9"/>
      <c r="I575" s="9"/>
      <c r="J575" s="9"/>
      <c r="K575" s="20"/>
      <c r="L575" s="20"/>
      <c r="M575" s="3"/>
    </row>
    <row r="576" spans="1:23" ht="15" thickBot="1" x14ac:dyDescent="0.4">
      <c r="A576" s="126" t="s">
        <v>307</v>
      </c>
      <c r="B576" s="18"/>
      <c r="C576" s="22"/>
      <c r="D576" s="23"/>
      <c r="E576" s="23"/>
      <c r="F576" s="23"/>
      <c r="G576" s="23"/>
      <c r="H576" s="23"/>
      <c r="I576" s="23"/>
      <c r="J576" s="23"/>
      <c r="K576" s="24"/>
      <c r="L576" s="20"/>
      <c r="N576" s="28"/>
      <c r="O576" s="28"/>
      <c r="P576" s="28"/>
      <c r="Q576" s="28"/>
      <c r="R576" s="28"/>
      <c r="S576" s="28"/>
      <c r="T576" s="28"/>
      <c r="W576" s="4"/>
    </row>
    <row r="577" spans="1:15" ht="15" thickBot="1" x14ac:dyDescent="0.4">
      <c r="A577" s="125" t="s">
        <v>307</v>
      </c>
      <c r="B577" s="18"/>
      <c r="C577" s="9"/>
      <c r="D577" s="9"/>
      <c r="E577" s="9"/>
      <c r="F577" s="9"/>
      <c r="G577" s="9"/>
      <c r="H577" s="9"/>
      <c r="I577" s="9"/>
      <c r="J577" s="9"/>
      <c r="K577" s="9"/>
      <c r="L577" s="20"/>
    </row>
    <row r="578" spans="1:15" ht="8.4" customHeight="1" thickBot="1" x14ac:dyDescent="0.4">
      <c r="A578" s="125" t="s">
        <v>307</v>
      </c>
      <c r="B578" s="18"/>
      <c r="C578" s="15"/>
      <c r="D578" s="16"/>
      <c r="E578" s="16"/>
      <c r="F578" s="16"/>
      <c r="G578" s="16"/>
      <c r="H578" s="16"/>
      <c r="I578" s="16"/>
      <c r="J578" s="16"/>
      <c r="K578" s="17"/>
      <c r="L578" s="20"/>
    </row>
    <row r="579" spans="1:15" ht="19" thickBot="1" x14ac:dyDescent="0.5">
      <c r="A579" s="125" t="s">
        <v>307</v>
      </c>
      <c r="B579" s="18"/>
      <c r="C579" s="18"/>
      <c r="D579" s="27" t="s">
        <v>166</v>
      </c>
      <c r="E579" s="9"/>
      <c r="F579" s="68" t="s">
        <v>302</v>
      </c>
      <c r="G579" s="30" t="s">
        <v>102</v>
      </c>
      <c r="H579" s="9"/>
      <c r="I579" s="9"/>
      <c r="J579" s="19" t="s">
        <v>19</v>
      </c>
      <c r="K579" s="20"/>
      <c r="L579" s="20"/>
    </row>
    <row r="580" spans="1:15" ht="135.65" customHeight="1" thickBot="1" x14ac:dyDescent="0.4">
      <c r="A580" s="125" t="s">
        <v>307</v>
      </c>
      <c r="B580" s="18"/>
      <c r="C580" s="18"/>
      <c r="D580" s="9"/>
      <c r="E580" s="9"/>
      <c r="F580" s="9"/>
      <c r="G580" s="9"/>
      <c r="H580" s="9"/>
      <c r="I580" s="9"/>
      <c r="J580" s="2" t="str">
        <f>IF(AND(F579&gt;=N581,F579&lt;=O581),M581,IF(AND(F579&gt;=N582,F579&lt;=O582),M582,IF(AND(F579&gt;=N583,F579&lt;=O583),M583,IF(AND(F579&gt;=N584,F579&lt;=O584),M584,IF(AND(F579&gt;=N585,F579&lt;=O585),M585,IF(AND(F579&gt;=N586,F579&lt;=O586),M586,M587))))))</f>
        <v>Verify Data Entry</v>
      </c>
      <c r="K580" s="20"/>
      <c r="L580" s="20"/>
      <c r="N580" t="s">
        <v>3</v>
      </c>
      <c r="O580" t="s">
        <v>4</v>
      </c>
    </row>
    <row r="581" spans="1:15" ht="72.5" hidden="1" x14ac:dyDescent="0.35">
      <c r="A581" s="125"/>
      <c r="B581" s="18"/>
      <c r="C581" s="18"/>
      <c r="D581" s="9"/>
      <c r="E581" s="9"/>
      <c r="F581" s="9"/>
      <c r="G581" s="9"/>
      <c r="H581" s="9"/>
      <c r="I581" s="9"/>
      <c r="J581" s="1"/>
      <c r="K581" s="20"/>
      <c r="L581" s="20"/>
      <c r="M581" s="3" t="s">
        <v>167</v>
      </c>
      <c r="N581">
        <v>0</v>
      </c>
      <c r="O581">
        <v>4</v>
      </c>
    </row>
    <row r="582" spans="1:15" ht="72.5" hidden="1" x14ac:dyDescent="0.35">
      <c r="A582" s="125"/>
      <c r="B582" s="18"/>
      <c r="C582" s="18"/>
      <c r="D582" s="9"/>
      <c r="E582" s="9"/>
      <c r="F582" s="9"/>
      <c r="G582" s="9"/>
      <c r="H582" s="9"/>
      <c r="I582" s="9"/>
      <c r="J582" s="1"/>
      <c r="K582" s="20"/>
      <c r="L582" s="20"/>
      <c r="M582" s="3" t="s">
        <v>168</v>
      </c>
      <c r="N582">
        <v>4</v>
      </c>
      <c r="O582">
        <v>5</v>
      </c>
    </row>
    <row r="583" spans="1:15" ht="130.5" hidden="1" x14ac:dyDescent="0.35">
      <c r="A583" s="125"/>
      <c r="B583" s="18"/>
      <c r="C583" s="18"/>
      <c r="D583" s="9"/>
      <c r="E583" s="9"/>
      <c r="F583" s="9"/>
      <c r="G583" s="9"/>
      <c r="H583" s="9"/>
      <c r="I583" s="9"/>
      <c r="J583" s="1"/>
      <c r="K583" s="20"/>
      <c r="L583" s="20"/>
      <c r="M583" s="3" t="s">
        <v>230</v>
      </c>
      <c r="N583">
        <v>5</v>
      </c>
      <c r="O583">
        <v>15</v>
      </c>
    </row>
    <row r="584" spans="1:15" ht="130.5" hidden="1" x14ac:dyDescent="0.35">
      <c r="A584" s="125"/>
      <c r="B584" s="18"/>
      <c r="C584" s="18"/>
      <c r="D584" s="9"/>
      <c r="E584" s="9"/>
      <c r="F584" s="9"/>
      <c r="G584" s="9"/>
      <c r="H584" s="9"/>
      <c r="I584" s="9"/>
      <c r="J584" s="1"/>
      <c r="K584" s="20"/>
      <c r="L584" s="20"/>
      <c r="M584" s="3" t="s">
        <v>231</v>
      </c>
      <c r="N584">
        <v>15</v>
      </c>
      <c r="O584">
        <v>25</v>
      </c>
    </row>
    <row r="585" spans="1:15" ht="145" hidden="1" x14ac:dyDescent="0.35">
      <c r="A585" s="125"/>
      <c r="B585" s="18"/>
      <c r="C585" s="18"/>
      <c r="D585" s="9"/>
      <c r="E585" s="9"/>
      <c r="F585" s="9"/>
      <c r="G585" s="9"/>
      <c r="H585" s="9"/>
      <c r="I585" s="9"/>
      <c r="J585" s="1"/>
      <c r="K585" s="20"/>
      <c r="L585" s="20"/>
      <c r="M585" s="3" t="s">
        <v>232</v>
      </c>
      <c r="N585">
        <v>25</v>
      </c>
      <c r="O585">
        <v>80</v>
      </c>
    </row>
    <row r="586" spans="1:15" ht="130.5" hidden="1" x14ac:dyDescent="0.35">
      <c r="A586" s="125"/>
      <c r="B586" s="18"/>
      <c r="C586" s="18"/>
      <c r="D586" s="9"/>
      <c r="E586" s="9"/>
      <c r="F586" s="9"/>
      <c r="G586" s="9"/>
      <c r="H586" s="9"/>
      <c r="I586" s="9"/>
      <c r="J586" s="1"/>
      <c r="K586" s="20"/>
      <c r="L586" s="20"/>
      <c r="M586" s="3" t="s">
        <v>233</v>
      </c>
      <c r="N586">
        <v>80</v>
      </c>
      <c r="O586">
        <v>200</v>
      </c>
    </row>
    <row r="587" spans="1:15" hidden="1" x14ac:dyDescent="0.35">
      <c r="A587" s="125"/>
      <c r="B587" s="18"/>
      <c r="C587" s="18"/>
      <c r="D587" s="9"/>
      <c r="E587" s="9"/>
      <c r="F587" s="9"/>
      <c r="G587" s="9"/>
      <c r="H587" s="9"/>
      <c r="I587" s="9"/>
      <c r="J587" s="8"/>
      <c r="K587" s="20"/>
      <c r="L587" s="20"/>
      <c r="M587" t="s">
        <v>15</v>
      </c>
    </row>
    <row r="588" spans="1:15" x14ac:dyDescent="0.35">
      <c r="A588" s="125" t="s">
        <v>307</v>
      </c>
      <c r="B588" s="18"/>
      <c r="C588" s="18"/>
      <c r="D588" s="9"/>
      <c r="E588" s="9"/>
      <c r="F588" s="9"/>
      <c r="G588" s="9"/>
      <c r="H588" s="9"/>
      <c r="I588" s="9"/>
      <c r="J588" s="9"/>
      <c r="K588" s="20"/>
      <c r="L588" s="20"/>
    </row>
    <row r="589" spans="1:15" x14ac:dyDescent="0.35">
      <c r="A589" s="125" t="s">
        <v>307</v>
      </c>
      <c r="B589" s="18"/>
      <c r="C589" s="18"/>
      <c r="D589" s="19" t="str">
        <f>IF(AND(F579&gt;=0,F579&lt;=5),M590,IF(AND(F579&gt;=5,F579&lt;=200),M591,M592))</f>
        <v>Verify Data Entry</v>
      </c>
      <c r="E589" s="9"/>
      <c r="F589" s="9"/>
      <c r="G589" s="9"/>
      <c r="H589" s="9"/>
      <c r="I589" s="9"/>
      <c r="J589" s="9"/>
      <c r="K589" s="20"/>
      <c r="L589" s="20"/>
    </row>
    <row r="590" spans="1:15" ht="14.4" customHeight="1" x14ac:dyDescent="0.35">
      <c r="A590" s="125" t="s">
        <v>307</v>
      </c>
      <c r="B590" s="18"/>
      <c r="C590" s="18"/>
      <c r="D590" s="21">
        <f>IF(AND(D589=M590),W595,0)</f>
        <v>0</v>
      </c>
      <c r="E590" s="9" t="s">
        <v>133</v>
      </c>
      <c r="F590" s="6" t="s">
        <v>24</v>
      </c>
      <c r="G590" s="9">
        <f>IF(AND(D589=M590),V595,0)</f>
        <v>0</v>
      </c>
      <c r="H590" s="9" t="s">
        <v>26</v>
      </c>
      <c r="I590" s="9"/>
      <c r="J590" s="9"/>
      <c r="K590" s="20"/>
      <c r="L590" s="20"/>
      <c r="M590" s="3" t="s">
        <v>169</v>
      </c>
    </row>
    <row r="591" spans="1:15" hidden="1" x14ac:dyDescent="0.35">
      <c r="A591" s="125"/>
      <c r="B591" s="18"/>
      <c r="C591" s="18"/>
      <c r="D591" s="9"/>
      <c r="E591" s="9"/>
      <c r="F591" s="9"/>
      <c r="G591" s="9"/>
      <c r="H591" s="9"/>
      <c r="I591" s="9"/>
      <c r="J591" s="9"/>
      <c r="K591" s="20"/>
      <c r="L591" s="20"/>
      <c r="M591" s="3" t="s">
        <v>25</v>
      </c>
    </row>
    <row r="592" spans="1:15" hidden="1" x14ac:dyDescent="0.35">
      <c r="A592" s="125"/>
      <c r="B592" s="18"/>
      <c r="C592" s="18"/>
      <c r="D592" s="9"/>
      <c r="E592" s="9"/>
      <c r="F592" s="9"/>
      <c r="G592" s="9"/>
      <c r="H592" s="9"/>
      <c r="I592" s="9"/>
      <c r="J592" s="9"/>
      <c r="K592" s="20"/>
      <c r="L592" s="20"/>
      <c r="M592" s="3" t="s">
        <v>15</v>
      </c>
    </row>
    <row r="593" spans="1:23" hidden="1" x14ac:dyDescent="0.35">
      <c r="A593" s="125"/>
      <c r="B593" s="18"/>
      <c r="C593" s="18"/>
      <c r="D593" s="9"/>
      <c r="E593" s="9"/>
      <c r="F593" s="9"/>
      <c r="G593" s="9"/>
      <c r="H593" s="9"/>
      <c r="I593" s="9"/>
      <c r="J593" s="9"/>
      <c r="K593" s="20"/>
      <c r="L593" s="20"/>
      <c r="M593" s="3"/>
    </row>
    <row r="594" spans="1:23" hidden="1" x14ac:dyDescent="0.35">
      <c r="A594" s="128"/>
      <c r="B594" s="18"/>
      <c r="C594" s="18"/>
      <c r="D594" s="9"/>
      <c r="E594" s="9"/>
      <c r="F594" s="9"/>
      <c r="G594" s="9"/>
      <c r="H594" s="9"/>
      <c r="I594" s="9"/>
      <c r="J594" s="9"/>
      <c r="K594" s="20"/>
      <c r="L594" s="20"/>
      <c r="N594" s="31" t="s">
        <v>27</v>
      </c>
      <c r="O594" s="31" t="s">
        <v>28</v>
      </c>
      <c r="P594" s="31" t="s">
        <v>29</v>
      </c>
      <c r="Q594" s="31" t="s">
        <v>30</v>
      </c>
      <c r="R594" s="31" t="s">
        <v>31</v>
      </c>
      <c r="S594" s="31"/>
      <c r="T594" s="31" t="s">
        <v>32</v>
      </c>
      <c r="U594" s="31" t="s">
        <v>33</v>
      </c>
      <c r="V594" s="31" t="s">
        <v>34</v>
      </c>
      <c r="W594" s="31" t="s">
        <v>35</v>
      </c>
    </row>
    <row r="595" spans="1:23" ht="15" thickBot="1" x14ac:dyDescent="0.4">
      <c r="A595" s="126" t="s">
        <v>307</v>
      </c>
      <c r="B595" s="18"/>
      <c r="C595" s="22"/>
      <c r="D595" s="23"/>
      <c r="E595" s="23"/>
      <c r="F595" s="23"/>
      <c r="G595" s="23"/>
      <c r="H595" s="23"/>
      <c r="I595" s="23"/>
      <c r="J595" s="23"/>
      <c r="K595" s="24"/>
      <c r="L595" s="20"/>
      <c r="N595" s="31">
        <v>1000</v>
      </c>
      <c r="O595" s="31" t="str">
        <f>F579</f>
        <v>Enter Data</v>
      </c>
      <c r="P595" s="31">
        <v>5</v>
      </c>
      <c r="Q595" s="31" t="e">
        <f>P595-O595</f>
        <v>#VALUE!</v>
      </c>
      <c r="R595" s="31" t="e">
        <f>Q595*$F$45/N595*1</f>
        <v>#VALUE!</v>
      </c>
      <c r="S595" s="31"/>
      <c r="T595" s="31">
        <v>2</v>
      </c>
      <c r="U595" s="31" t="e">
        <f>Q595/T595</f>
        <v>#VALUE!</v>
      </c>
      <c r="V595" s="31" t="e">
        <f>ROUNDUP(U595,0)</f>
        <v>#VALUE!</v>
      </c>
      <c r="W595" s="32" t="e">
        <f>R595/V595</f>
        <v>#VALUE!</v>
      </c>
    </row>
    <row r="596" spans="1:23" ht="15" thickBot="1" x14ac:dyDescent="0.4">
      <c r="A596" s="125" t="s">
        <v>307</v>
      </c>
      <c r="B596" s="18"/>
      <c r="C596" s="9"/>
      <c r="D596" s="9"/>
      <c r="E596" s="9"/>
      <c r="F596" s="9"/>
      <c r="G596" s="9"/>
      <c r="H596" s="9"/>
      <c r="I596" s="9"/>
      <c r="J596" s="9"/>
      <c r="K596" s="9"/>
      <c r="L596" s="20"/>
    </row>
    <row r="597" spans="1:23" ht="8.4" customHeight="1" thickBot="1" x14ac:dyDescent="0.4">
      <c r="A597" s="125" t="s">
        <v>307</v>
      </c>
      <c r="B597" s="18"/>
      <c r="C597" s="15"/>
      <c r="D597" s="16"/>
      <c r="E597" s="16"/>
      <c r="F597" s="16"/>
      <c r="G597" s="16"/>
      <c r="H597" s="16"/>
      <c r="I597" s="16"/>
      <c r="J597" s="16"/>
      <c r="K597" s="17"/>
      <c r="L597" s="20"/>
    </row>
    <row r="598" spans="1:23" ht="19" thickBot="1" x14ac:dyDescent="0.5">
      <c r="A598" s="125" t="s">
        <v>307</v>
      </c>
      <c r="B598" s="18"/>
      <c r="C598" s="18"/>
      <c r="D598" s="27" t="s">
        <v>170</v>
      </c>
      <c r="E598" s="9"/>
      <c r="F598" s="68" t="s">
        <v>302</v>
      </c>
      <c r="G598" s="30" t="s">
        <v>102</v>
      </c>
      <c r="H598" s="9"/>
      <c r="I598" s="9"/>
      <c r="J598" s="19" t="s">
        <v>19</v>
      </c>
      <c r="K598" s="20"/>
      <c r="L598" s="20"/>
    </row>
    <row r="599" spans="1:23" ht="181.25" customHeight="1" thickBot="1" x14ac:dyDescent="0.4">
      <c r="A599" s="125" t="s">
        <v>307</v>
      </c>
      <c r="B599" s="18"/>
      <c r="C599" s="18"/>
      <c r="D599" s="9"/>
      <c r="E599" s="9"/>
      <c r="F599" s="9"/>
      <c r="G599" s="9"/>
      <c r="H599" s="9"/>
      <c r="I599" s="9"/>
      <c r="J599" s="2" t="str">
        <f>IF(AND(F598&gt;=N600,F598&lt;=O600),M600,IF(AND(F598&gt;=N601,F598&lt;=O601),M601,IF(AND(F598&gt;=N602,F598&lt;=O602),M602,IF(AND(F598&gt;=N603,F598&lt;=O603),M603,IF(AND(F598&gt;=N604,F598&lt;=O604),M604,IF(AND(F598&gt;=N605,F598&lt;=O605),M605,M606))))))</f>
        <v>Verify Data Entry</v>
      </c>
      <c r="K599" s="20"/>
      <c r="L599" s="20"/>
      <c r="N599" t="s">
        <v>3</v>
      </c>
      <c r="O599" t="s">
        <v>4</v>
      </c>
    </row>
    <row r="600" spans="1:23" ht="101.5" hidden="1" x14ac:dyDescent="0.35">
      <c r="A600" s="125"/>
      <c r="B600" s="18"/>
      <c r="C600" s="18"/>
      <c r="D600" s="9"/>
      <c r="E600" s="9"/>
      <c r="F600" s="9"/>
      <c r="G600" s="9"/>
      <c r="H600" s="9"/>
      <c r="I600" s="9"/>
      <c r="J600" s="1"/>
      <c r="K600" s="20"/>
      <c r="L600" s="20"/>
      <c r="M600" s="3" t="s">
        <v>234</v>
      </c>
      <c r="N600">
        <v>0</v>
      </c>
      <c r="O600">
        <v>1</v>
      </c>
    </row>
    <row r="601" spans="1:23" ht="101.5" hidden="1" x14ac:dyDescent="0.35">
      <c r="A601" s="125"/>
      <c r="B601" s="18"/>
      <c r="C601" s="18"/>
      <c r="D601" s="9"/>
      <c r="E601" s="9"/>
      <c r="F601" s="9"/>
      <c r="G601" s="9"/>
      <c r="H601" s="9"/>
      <c r="I601" s="9"/>
      <c r="J601" s="1"/>
      <c r="K601" s="20"/>
      <c r="L601" s="20"/>
      <c r="M601" s="3" t="s">
        <v>235</v>
      </c>
      <c r="N601">
        <v>1</v>
      </c>
      <c r="O601">
        <v>10</v>
      </c>
    </row>
    <row r="602" spans="1:23" ht="188.5" hidden="1" x14ac:dyDescent="0.35">
      <c r="A602" s="125"/>
      <c r="B602" s="18"/>
      <c r="C602" s="18"/>
      <c r="D602" s="9"/>
      <c r="E602" s="9"/>
      <c r="F602" s="9"/>
      <c r="G602" s="9"/>
      <c r="H602" s="9"/>
      <c r="I602" s="9"/>
      <c r="J602" s="1"/>
      <c r="K602" s="20"/>
      <c r="L602" s="20"/>
      <c r="M602" s="3" t="s">
        <v>236</v>
      </c>
      <c r="N602">
        <v>10</v>
      </c>
      <c r="O602">
        <v>30</v>
      </c>
    </row>
    <row r="603" spans="1:23" ht="203" hidden="1" x14ac:dyDescent="0.35">
      <c r="A603" s="125"/>
      <c r="B603" s="18"/>
      <c r="C603" s="18"/>
      <c r="D603" s="9"/>
      <c r="E603" s="9"/>
      <c r="F603" s="9"/>
      <c r="G603" s="9"/>
      <c r="H603" s="9"/>
      <c r="I603" s="9"/>
      <c r="J603" s="1"/>
      <c r="K603" s="20"/>
      <c r="L603" s="20"/>
      <c r="M603" s="3" t="s">
        <v>237</v>
      </c>
      <c r="N603">
        <v>30</v>
      </c>
      <c r="O603">
        <v>100</v>
      </c>
    </row>
    <row r="604" spans="1:23" ht="203" hidden="1" x14ac:dyDescent="0.35">
      <c r="A604" s="125"/>
      <c r="B604" s="18"/>
      <c r="C604" s="18"/>
      <c r="D604" s="9"/>
      <c r="E604" s="9"/>
      <c r="F604" s="9"/>
      <c r="G604" s="9"/>
      <c r="H604" s="9"/>
      <c r="I604" s="9"/>
      <c r="J604" s="1"/>
      <c r="K604" s="20"/>
      <c r="L604" s="20"/>
      <c r="M604" s="3" t="s">
        <v>238</v>
      </c>
      <c r="N604">
        <v>100</v>
      </c>
      <c r="O604">
        <v>150</v>
      </c>
    </row>
    <row r="605" spans="1:23" ht="174" hidden="1" x14ac:dyDescent="0.35">
      <c r="A605" s="125"/>
      <c r="B605" s="18"/>
      <c r="C605" s="18"/>
      <c r="D605" s="9"/>
      <c r="E605" s="9"/>
      <c r="F605" s="9"/>
      <c r="G605" s="9"/>
      <c r="H605" s="9"/>
      <c r="I605" s="9"/>
      <c r="J605" s="1"/>
      <c r="K605" s="20"/>
      <c r="L605" s="20"/>
      <c r="M605" s="3" t="s">
        <v>171</v>
      </c>
      <c r="N605">
        <v>150</v>
      </c>
      <c r="O605">
        <v>250</v>
      </c>
    </row>
    <row r="606" spans="1:23" hidden="1" x14ac:dyDescent="0.35">
      <c r="A606" s="125"/>
      <c r="B606" s="18"/>
      <c r="C606" s="18"/>
      <c r="D606" s="9"/>
      <c r="E606" s="9"/>
      <c r="F606" s="9"/>
      <c r="G606" s="9"/>
      <c r="H606" s="9"/>
      <c r="I606" s="9"/>
      <c r="J606" s="8"/>
      <c r="K606" s="20"/>
      <c r="L606" s="20"/>
      <c r="M606" t="s">
        <v>15</v>
      </c>
    </row>
    <row r="607" spans="1:23" hidden="1" x14ac:dyDescent="0.35">
      <c r="A607" s="125"/>
      <c r="B607" s="18"/>
      <c r="C607" s="18"/>
      <c r="D607" s="9"/>
      <c r="E607" s="9"/>
      <c r="F607" s="9"/>
      <c r="G607" s="9"/>
      <c r="H607" s="9"/>
      <c r="I607" s="9"/>
      <c r="J607" s="9"/>
      <c r="K607" s="20"/>
      <c r="L607" s="20"/>
    </row>
    <row r="608" spans="1:23" ht="15" thickBot="1" x14ac:dyDescent="0.4">
      <c r="A608" s="126" t="s">
        <v>307</v>
      </c>
      <c r="B608" s="18"/>
      <c r="C608" s="22"/>
      <c r="D608" s="23"/>
      <c r="E608" s="23"/>
      <c r="F608" s="23"/>
      <c r="G608" s="23"/>
      <c r="H608" s="23"/>
      <c r="I608" s="23"/>
      <c r="J608" s="23"/>
      <c r="K608" s="24"/>
      <c r="L608" s="20"/>
      <c r="N608" s="28"/>
      <c r="O608" s="28"/>
      <c r="P608" s="28"/>
      <c r="Q608" s="28"/>
      <c r="R608" s="28"/>
      <c r="S608" s="28"/>
      <c r="T608" s="28"/>
      <c r="W608" s="4"/>
    </row>
    <row r="609" spans="1:15" x14ac:dyDescent="0.35">
      <c r="A609" s="126" t="s">
        <v>307</v>
      </c>
      <c r="B609" s="18"/>
      <c r="C609" s="9"/>
      <c r="D609" s="9"/>
      <c r="E609" s="9"/>
      <c r="F609" s="9"/>
      <c r="G609" s="9"/>
      <c r="H609" s="9"/>
      <c r="I609" s="9"/>
      <c r="J609" s="9"/>
      <c r="K609" s="9"/>
      <c r="L609" s="20"/>
    </row>
    <row r="610" spans="1:15" ht="15" thickBot="1" x14ac:dyDescent="0.4">
      <c r="A610" s="126" t="s">
        <v>307</v>
      </c>
      <c r="B610" s="22"/>
      <c r="C610" s="23"/>
      <c r="D610" s="23"/>
      <c r="E610" s="23"/>
      <c r="F610" s="23"/>
      <c r="G610" s="23"/>
      <c r="H610" s="23"/>
      <c r="I610" s="23"/>
      <c r="J610" s="23"/>
      <c r="K610" s="23"/>
      <c r="L610" s="24"/>
    </row>
    <row r="611" spans="1:15" s="25" customFormat="1" ht="7.25" customHeight="1" thickBot="1" x14ac:dyDescent="0.4">
      <c r="A611" s="127"/>
    </row>
    <row r="612" spans="1:15" ht="15" thickBot="1" x14ac:dyDescent="0.4">
      <c r="A612" s="125" t="s">
        <v>307</v>
      </c>
      <c r="B612" s="15"/>
      <c r="C612" s="16"/>
      <c r="D612" s="16"/>
      <c r="E612" s="16"/>
      <c r="F612" s="16"/>
      <c r="G612" s="16"/>
      <c r="H612" s="16"/>
      <c r="I612" s="16"/>
      <c r="J612" s="16"/>
      <c r="K612" s="16"/>
      <c r="L612" s="17"/>
    </row>
    <row r="613" spans="1:15" ht="28.25" customHeight="1" thickBot="1" x14ac:dyDescent="0.5">
      <c r="A613" s="125" t="s">
        <v>307</v>
      </c>
      <c r="B613" s="18"/>
      <c r="C613" s="12" t="s">
        <v>172</v>
      </c>
      <c r="D613" s="13"/>
      <c r="E613" s="13"/>
      <c r="F613" s="13"/>
      <c r="G613" s="13"/>
      <c r="H613" s="13"/>
      <c r="I613" s="14"/>
      <c r="J613" s="10"/>
      <c r="K613" s="10"/>
      <c r="L613" s="26"/>
      <c r="M613" s="5"/>
    </row>
    <row r="614" spans="1:15" ht="15" thickBot="1" x14ac:dyDescent="0.4">
      <c r="A614" s="125" t="s">
        <v>307</v>
      </c>
      <c r="B614" s="18"/>
      <c r="C614" s="9"/>
      <c r="D614" s="9"/>
      <c r="E614" s="9"/>
      <c r="F614" s="9"/>
      <c r="G614" s="9"/>
      <c r="H614" s="9"/>
      <c r="I614" s="9"/>
      <c r="J614" s="9"/>
      <c r="K614" s="9"/>
      <c r="L614" s="20"/>
    </row>
    <row r="615" spans="1:15" ht="8.4" customHeight="1" thickBot="1" x14ac:dyDescent="0.4">
      <c r="A615" s="125" t="s">
        <v>307</v>
      </c>
      <c r="B615" s="18"/>
      <c r="C615" s="15"/>
      <c r="D615" s="16"/>
      <c r="E615" s="16"/>
      <c r="F615" s="16"/>
      <c r="G615" s="16"/>
      <c r="H615" s="16"/>
      <c r="I615" s="16"/>
      <c r="J615" s="16"/>
      <c r="K615" s="17"/>
      <c r="L615" s="20"/>
    </row>
    <row r="616" spans="1:15" ht="19" thickBot="1" x14ac:dyDescent="0.5">
      <c r="A616" s="125" t="s">
        <v>307</v>
      </c>
      <c r="B616" s="18"/>
      <c r="C616" s="18"/>
      <c r="D616" s="27" t="s">
        <v>173</v>
      </c>
      <c r="E616" s="9"/>
      <c r="F616" s="68" t="s">
        <v>302</v>
      </c>
      <c r="G616" s="30" t="s">
        <v>102</v>
      </c>
      <c r="H616" s="9"/>
      <c r="I616" s="9"/>
      <c r="J616" s="19" t="s">
        <v>19</v>
      </c>
      <c r="K616" s="20"/>
      <c r="L616" s="20"/>
    </row>
    <row r="617" spans="1:15" ht="169.25" customHeight="1" thickBot="1" x14ac:dyDescent="0.4">
      <c r="A617" s="125" t="s">
        <v>307</v>
      </c>
      <c r="B617" s="18"/>
      <c r="C617" s="18"/>
      <c r="D617" s="9"/>
      <c r="E617" s="9"/>
      <c r="F617" s="9"/>
      <c r="G617" s="9"/>
      <c r="H617" s="9"/>
      <c r="I617" s="9"/>
      <c r="J617" s="2" t="str">
        <f>IF(AND(F616&gt;=N618,F616&lt;=O618),M618,IF(AND(F616&gt;=N619,F616&lt;=O619),M619,IF(AND(F616&gt;=N620,F616&lt;=O620),M620,IF(AND(F616&gt;=N621,F616&lt;=O621),M621,IF(AND(F616&gt;=N622,F616&lt;=O622),M622,IF(AND(F616&gt;=N623,F616&lt;=O623),M623,M624))))))</f>
        <v>Verify Data Entry</v>
      </c>
      <c r="K617" s="20"/>
      <c r="L617" s="20"/>
      <c r="N617" t="s">
        <v>3</v>
      </c>
      <c r="O617" t="s">
        <v>4</v>
      </c>
    </row>
    <row r="618" spans="1:15" ht="144.65" hidden="1" customHeight="1" x14ac:dyDescent="0.35">
      <c r="A618" s="125"/>
      <c r="B618" s="18"/>
      <c r="C618" s="18"/>
      <c r="D618" s="9"/>
      <c r="E618" s="9"/>
      <c r="F618" s="9"/>
      <c r="G618" s="9"/>
      <c r="H618" s="9"/>
      <c r="I618" s="9"/>
      <c r="J618" s="1"/>
      <c r="K618" s="20"/>
      <c r="L618" s="20"/>
      <c r="M618" s="3" t="s">
        <v>239</v>
      </c>
      <c r="N618">
        <v>0</v>
      </c>
      <c r="O618">
        <v>5</v>
      </c>
    </row>
    <row r="619" spans="1:15" ht="174" hidden="1" x14ac:dyDescent="0.35">
      <c r="A619" s="125"/>
      <c r="B619" s="18"/>
      <c r="C619" s="18"/>
      <c r="D619" s="9"/>
      <c r="E619" s="9"/>
      <c r="F619" s="9"/>
      <c r="G619" s="9"/>
      <c r="H619" s="9"/>
      <c r="I619" s="9"/>
      <c r="J619" s="1"/>
      <c r="K619" s="20"/>
      <c r="L619" s="20"/>
      <c r="M619" s="3" t="s">
        <v>240</v>
      </c>
      <c r="N619">
        <v>5</v>
      </c>
      <c r="O619">
        <v>50</v>
      </c>
    </row>
    <row r="620" spans="1:15" ht="188.5" hidden="1" x14ac:dyDescent="0.35">
      <c r="A620" s="125"/>
      <c r="B620" s="18"/>
      <c r="C620" s="18"/>
      <c r="D620" s="9"/>
      <c r="E620" s="9"/>
      <c r="F620" s="9"/>
      <c r="G620" s="9"/>
      <c r="H620" s="9"/>
      <c r="I620" s="9"/>
      <c r="J620" s="1"/>
      <c r="K620" s="20"/>
      <c r="L620" s="20"/>
      <c r="M620" s="3" t="s">
        <v>241</v>
      </c>
      <c r="N620">
        <v>50</v>
      </c>
      <c r="O620">
        <v>100</v>
      </c>
    </row>
    <row r="621" spans="1:15" ht="188.5" hidden="1" x14ac:dyDescent="0.35">
      <c r="A621" s="125"/>
      <c r="B621" s="18"/>
      <c r="C621" s="18"/>
      <c r="D621" s="9"/>
      <c r="E621" s="9"/>
      <c r="F621" s="9"/>
      <c r="G621" s="9"/>
      <c r="H621" s="9"/>
      <c r="I621" s="9"/>
      <c r="J621" s="1"/>
      <c r="K621" s="20"/>
      <c r="L621" s="20"/>
      <c r="M621" s="3" t="s">
        <v>242</v>
      </c>
      <c r="N621">
        <v>100</v>
      </c>
      <c r="O621">
        <v>150</v>
      </c>
    </row>
    <row r="622" spans="1:15" ht="188.5" hidden="1" x14ac:dyDescent="0.35">
      <c r="A622" s="125"/>
      <c r="B622" s="18"/>
      <c r="C622" s="18"/>
      <c r="D622" s="9"/>
      <c r="E622" s="9"/>
      <c r="F622" s="9"/>
      <c r="G622" s="9"/>
      <c r="H622" s="9"/>
      <c r="I622" s="9"/>
      <c r="J622" s="1"/>
      <c r="K622" s="20"/>
      <c r="L622" s="20"/>
      <c r="M622" s="3" t="s">
        <v>243</v>
      </c>
      <c r="N622">
        <v>150</v>
      </c>
      <c r="O622">
        <v>200</v>
      </c>
    </row>
    <row r="623" spans="1:15" ht="188.5" hidden="1" x14ac:dyDescent="0.35">
      <c r="A623" s="125"/>
      <c r="B623" s="18"/>
      <c r="C623" s="18"/>
      <c r="D623" s="9"/>
      <c r="E623" s="9"/>
      <c r="F623" s="9"/>
      <c r="G623" s="9"/>
      <c r="H623" s="9"/>
      <c r="I623" s="9"/>
      <c r="J623" s="1"/>
      <c r="K623" s="20"/>
      <c r="L623" s="20"/>
      <c r="M623" s="3" t="s">
        <v>244</v>
      </c>
      <c r="N623">
        <v>200</v>
      </c>
      <c r="O623">
        <v>250</v>
      </c>
    </row>
    <row r="624" spans="1:15" hidden="1" x14ac:dyDescent="0.35">
      <c r="A624" s="125"/>
      <c r="B624" s="18"/>
      <c r="C624" s="18"/>
      <c r="D624" s="9"/>
      <c r="E624" s="9"/>
      <c r="F624" s="9"/>
      <c r="G624" s="9"/>
      <c r="H624" s="9"/>
      <c r="I624" s="9"/>
      <c r="J624" s="8"/>
      <c r="K624" s="20"/>
      <c r="L624" s="20"/>
      <c r="M624" t="s">
        <v>15</v>
      </c>
    </row>
    <row r="625" spans="1:23" hidden="1" x14ac:dyDescent="0.35">
      <c r="A625" s="125"/>
      <c r="B625" s="18"/>
      <c r="C625" s="18"/>
      <c r="D625" s="9"/>
      <c r="E625" s="9"/>
      <c r="F625" s="9"/>
      <c r="G625" s="9"/>
      <c r="H625" s="9"/>
      <c r="I625" s="9"/>
      <c r="J625" s="9"/>
      <c r="K625" s="20"/>
      <c r="L625" s="20"/>
    </row>
    <row r="626" spans="1:23" ht="15" thickBot="1" x14ac:dyDescent="0.4">
      <c r="A626" s="126" t="s">
        <v>307</v>
      </c>
      <c r="B626" s="18"/>
      <c r="C626" s="22"/>
      <c r="D626" s="23"/>
      <c r="E626" s="23"/>
      <c r="F626" s="23"/>
      <c r="G626" s="23"/>
      <c r="H626" s="23"/>
      <c r="I626" s="23"/>
      <c r="J626" s="23"/>
      <c r="K626" s="24"/>
      <c r="L626" s="20"/>
      <c r="N626" s="28"/>
      <c r="O626" s="28"/>
      <c r="P626" s="28"/>
      <c r="Q626" s="28"/>
      <c r="R626" s="28"/>
      <c r="S626" s="28"/>
      <c r="T626" s="28"/>
      <c r="W626" s="4"/>
    </row>
    <row r="627" spans="1:23" ht="15" thickBot="1" x14ac:dyDescent="0.4">
      <c r="A627" s="125" t="s">
        <v>307</v>
      </c>
      <c r="B627" s="18"/>
      <c r="C627" s="9"/>
      <c r="D627" s="9"/>
      <c r="E627" s="9"/>
      <c r="F627" s="9"/>
      <c r="G627" s="9"/>
      <c r="H627" s="9"/>
      <c r="I627" s="9"/>
      <c r="J627" s="9"/>
      <c r="K627" s="9"/>
      <c r="L627" s="20"/>
    </row>
    <row r="628" spans="1:23" ht="8.4" customHeight="1" thickBot="1" x14ac:dyDescent="0.4">
      <c r="A628" s="125" t="s">
        <v>307</v>
      </c>
      <c r="B628" s="18"/>
      <c r="C628" s="15"/>
      <c r="D628" s="16"/>
      <c r="E628" s="16"/>
      <c r="F628" s="16"/>
      <c r="G628" s="16"/>
      <c r="H628" s="16"/>
      <c r="I628" s="16"/>
      <c r="J628" s="16"/>
      <c r="K628" s="17"/>
      <c r="L628" s="20"/>
    </row>
    <row r="629" spans="1:23" ht="19" thickBot="1" x14ac:dyDescent="0.5">
      <c r="A629" s="125" t="s">
        <v>307</v>
      </c>
      <c r="B629" s="18"/>
      <c r="C629" s="18"/>
      <c r="D629" s="27" t="s">
        <v>174</v>
      </c>
      <c r="E629" s="9"/>
      <c r="F629" s="68" t="s">
        <v>302</v>
      </c>
      <c r="G629" s="30" t="s">
        <v>102</v>
      </c>
      <c r="H629" s="9"/>
      <c r="I629" s="9"/>
      <c r="J629" s="19" t="s">
        <v>19</v>
      </c>
      <c r="K629" s="20"/>
      <c r="L629" s="20"/>
    </row>
    <row r="630" spans="1:23" ht="105.65" customHeight="1" thickBot="1" x14ac:dyDescent="0.4">
      <c r="A630" s="125" t="s">
        <v>307</v>
      </c>
      <c r="B630" s="18"/>
      <c r="C630" s="18"/>
      <c r="D630" s="9"/>
      <c r="E630" s="9"/>
      <c r="F630" s="9"/>
      <c r="G630" s="9"/>
      <c r="H630" s="9"/>
      <c r="I630" s="9"/>
      <c r="J630" s="2" t="str">
        <f>IF(AND(F629&gt;=N631,F629&lt;=O631),M631,IF(AND(F629&gt;=N632,F629&lt;=O632),M632,IF(AND(F629&gt;=N633,F629&lt;=O633),M633,IF(AND(F629&gt;=N634,F629&lt;=O634),M634,IF(AND(F629&gt;=N635,F629&lt;=O635),M635,IF(AND(F629&gt;=N636,F629&lt;=O636),M636,M637))))))</f>
        <v>Verify Data Entry</v>
      </c>
      <c r="K630" s="20"/>
      <c r="L630" s="20"/>
      <c r="N630" t="s">
        <v>3</v>
      </c>
      <c r="O630" t="s">
        <v>4</v>
      </c>
    </row>
    <row r="631" spans="1:23" ht="144.65" hidden="1" customHeight="1" x14ac:dyDescent="0.35">
      <c r="A631" s="125"/>
      <c r="B631" s="18"/>
      <c r="C631" s="18"/>
      <c r="D631" s="9"/>
      <c r="E631" s="9"/>
      <c r="F631" s="9"/>
      <c r="G631" s="9"/>
      <c r="H631" s="9"/>
      <c r="I631" s="9"/>
      <c r="J631" s="1"/>
      <c r="K631" s="20"/>
      <c r="L631" s="20"/>
      <c r="M631" s="3" t="s">
        <v>175</v>
      </c>
      <c r="N631">
        <v>0</v>
      </c>
      <c r="O631">
        <v>0.1</v>
      </c>
    </row>
    <row r="632" spans="1:23" ht="127.75" hidden="1" customHeight="1" x14ac:dyDescent="0.35">
      <c r="A632" s="125"/>
      <c r="B632" s="18"/>
      <c r="C632" s="18"/>
      <c r="D632" s="9"/>
      <c r="E632" s="9"/>
      <c r="F632" s="9"/>
      <c r="G632" s="9"/>
      <c r="H632" s="9"/>
      <c r="I632" s="9"/>
      <c r="J632" s="1"/>
      <c r="K632" s="20"/>
      <c r="L632" s="20"/>
      <c r="M632" s="3" t="s">
        <v>245</v>
      </c>
      <c r="N632">
        <v>0.1</v>
      </c>
      <c r="O632">
        <v>10</v>
      </c>
    </row>
    <row r="633" spans="1:23" ht="101.5" hidden="1" x14ac:dyDescent="0.35">
      <c r="A633" s="125"/>
      <c r="B633" s="18"/>
      <c r="C633" s="18"/>
      <c r="D633" s="9"/>
      <c r="E633" s="9"/>
      <c r="F633" s="9"/>
      <c r="G633" s="9"/>
      <c r="H633" s="9"/>
      <c r="I633" s="9"/>
      <c r="J633" s="1"/>
      <c r="K633" s="20"/>
      <c r="L633" s="20"/>
      <c r="M633" s="3" t="s">
        <v>245</v>
      </c>
      <c r="N633">
        <v>10</v>
      </c>
      <c r="O633">
        <v>20</v>
      </c>
    </row>
    <row r="634" spans="1:23" ht="101.5" hidden="1" x14ac:dyDescent="0.35">
      <c r="A634" s="125"/>
      <c r="B634" s="18"/>
      <c r="C634" s="18"/>
      <c r="D634" s="9"/>
      <c r="E634" s="9"/>
      <c r="F634" s="9"/>
      <c r="G634" s="9"/>
      <c r="H634" s="9"/>
      <c r="I634" s="9"/>
      <c r="J634" s="1"/>
      <c r="K634" s="20"/>
      <c r="L634" s="20"/>
      <c r="M634" s="3" t="s">
        <v>245</v>
      </c>
      <c r="N634">
        <v>20</v>
      </c>
      <c r="O634">
        <v>30</v>
      </c>
    </row>
    <row r="635" spans="1:23" ht="101.5" hidden="1" x14ac:dyDescent="0.35">
      <c r="A635" s="125"/>
      <c r="B635" s="18"/>
      <c r="C635" s="18"/>
      <c r="D635" s="9"/>
      <c r="E635" s="9"/>
      <c r="F635" s="9"/>
      <c r="G635" s="9"/>
      <c r="H635" s="9"/>
      <c r="I635" s="9"/>
      <c r="J635" s="1"/>
      <c r="K635" s="20"/>
      <c r="L635" s="20"/>
      <c r="M635" s="3" t="s">
        <v>245</v>
      </c>
      <c r="N635">
        <v>30</v>
      </c>
      <c r="O635">
        <v>40</v>
      </c>
    </row>
    <row r="636" spans="1:23" ht="101.5" hidden="1" x14ac:dyDescent="0.35">
      <c r="A636" s="125"/>
      <c r="B636" s="18"/>
      <c r="C636" s="18"/>
      <c r="D636" s="9"/>
      <c r="E636" s="9"/>
      <c r="F636" s="9"/>
      <c r="G636" s="9"/>
      <c r="H636" s="9"/>
      <c r="I636" s="9"/>
      <c r="J636" s="1"/>
      <c r="K636" s="20"/>
      <c r="L636" s="20"/>
      <c r="M636" s="3" t="s">
        <v>245</v>
      </c>
      <c r="N636">
        <v>40</v>
      </c>
      <c r="O636">
        <v>100</v>
      </c>
    </row>
    <row r="637" spans="1:23" hidden="1" x14ac:dyDescent="0.35">
      <c r="A637" s="125"/>
      <c r="B637" s="18"/>
      <c r="C637" s="18"/>
      <c r="D637" s="9"/>
      <c r="E637" s="9"/>
      <c r="F637" s="9"/>
      <c r="G637" s="9"/>
      <c r="H637" s="9"/>
      <c r="I637" s="9"/>
      <c r="J637" s="8"/>
      <c r="K637" s="20"/>
      <c r="L637" s="20"/>
      <c r="M637" t="s">
        <v>15</v>
      </c>
    </row>
    <row r="638" spans="1:23" hidden="1" x14ac:dyDescent="0.35">
      <c r="A638" s="125"/>
      <c r="B638" s="18"/>
      <c r="C638" s="18"/>
      <c r="D638" s="9"/>
      <c r="E638" s="9"/>
      <c r="F638" s="9"/>
      <c r="G638" s="9"/>
      <c r="H638" s="9"/>
      <c r="I638" s="9"/>
      <c r="J638" s="9"/>
      <c r="K638" s="20"/>
      <c r="L638" s="20"/>
    </row>
    <row r="639" spans="1:23" ht="15" thickBot="1" x14ac:dyDescent="0.4">
      <c r="A639" s="126" t="s">
        <v>307</v>
      </c>
      <c r="B639" s="18"/>
      <c r="C639" s="22"/>
      <c r="D639" s="23"/>
      <c r="E639" s="23"/>
      <c r="F639" s="23"/>
      <c r="G639" s="23"/>
      <c r="H639" s="23"/>
      <c r="I639" s="23"/>
      <c r="J639" s="23"/>
      <c r="K639" s="24"/>
      <c r="L639" s="20"/>
      <c r="N639" s="28"/>
      <c r="O639" s="28"/>
      <c r="P639" s="28"/>
      <c r="Q639" s="28"/>
      <c r="R639" s="28"/>
      <c r="S639" s="28"/>
      <c r="T639" s="28"/>
      <c r="W639" s="4"/>
    </row>
    <row r="640" spans="1:23" ht="15" thickBot="1" x14ac:dyDescent="0.4">
      <c r="A640" s="125" t="s">
        <v>307</v>
      </c>
      <c r="B640" s="18"/>
      <c r="C640" s="9"/>
      <c r="D640" s="9"/>
      <c r="E640" s="9"/>
      <c r="F640" s="9"/>
      <c r="G640" s="9"/>
      <c r="H640" s="9"/>
      <c r="I640" s="9"/>
      <c r="J640" s="9"/>
      <c r="K640" s="9"/>
      <c r="L640" s="20"/>
    </row>
    <row r="641" spans="1:23" ht="8.4" customHeight="1" thickBot="1" x14ac:dyDescent="0.4">
      <c r="A641" s="125" t="s">
        <v>307</v>
      </c>
      <c r="B641" s="18"/>
      <c r="C641" s="15"/>
      <c r="D641" s="16"/>
      <c r="E641" s="16"/>
      <c r="F641" s="16"/>
      <c r="G641" s="16"/>
      <c r="H641" s="16"/>
      <c r="I641" s="16"/>
      <c r="J641" s="16"/>
      <c r="K641" s="17"/>
      <c r="L641" s="20"/>
    </row>
    <row r="642" spans="1:23" ht="19" thickBot="1" x14ac:dyDescent="0.5">
      <c r="A642" s="125" t="s">
        <v>307</v>
      </c>
      <c r="B642" s="18"/>
      <c r="C642" s="18"/>
      <c r="D642" s="27" t="s">
        <v>176</v>
      </c>
      <c r="E642" s="9"/>
      <c r="F642" s="68" t="s">
        <v>302</v>
      </c>
      <c r="G642" s="30" t="s">
        <v>102</v>
      </c>
      <c r="H642" s="9"/>
      <c r="I642" s="9"/>
      <c r="J642" s="19" t="s">
        <v>19</v>
      </c>
      <c r="K642" s="20"/>
      <c r="L642" s="20"/>
    </row>
    <row r="643" spans="1:23" ht="36" customHeight="1" thickBot="1" x14ac:dyDescent="0.4">
      <c r="A643" s="125" t="s">
        <v>307</v>
      </c>
      <c r="B643" s="18"/>
      <c r="C643" s="18"/>
      <c r="D643" s="9"/>
      <c r="E643" s="9"/>
      <c r="F643" s="9"/>
      <c r="G643" s="9"/>
      <c r="H643" s="9"/>
      <c r="I643" s="9"/>
      <c r="J643" s="2" t="str">
        <f>IF(AND(F642&gt;=N644,F642&lt;=O644),M644,IF(AND(F642&gt;=N645,F642&lt;=O645),M645,IF(AND(F642&gt;=N646,F642&lt;=O646),M646,IF(AND(F642&gt;=N647,F642&lt;=O647),M647,IF(AND(F642&gt;=N648,F642&lt;=O648),M648,IF(AND(F642&gt;=N649,F642&lt;=O649),M649,M650))))))</f>
        <v>Verify Data Entry</v>
      </c>
      <c r="K643" s="20"/>
      <c r="L643" s="20"/>
      <c r="N643" t="s">
        <v>3</v>
      </c>
      <c r="O643" t="s">
        <v>4</v>
      </c>
    </row>
    <row r="644" spans="1:23" ht="144.65" hidden="1" customHeight="1" x14ac:dyDescent="0.35">
      <c r="A644" s="125"/>
      <c r="B644" s="18"/>
      <c r="C644" s="18"/>
      <c r="D644" s="9"/>
      <c r="E644" s="9"/>
      <c r="F644" s="9"/>
      <c r="G644" s="9"/>
      <c r="H644" s="9"/>
      <c r="I644" s="9"/>
      <c r="J644" s="1"/>
      <c r="K644" s="20"/>
      <c r="L644" s="20"/>
      <c r="M644" s="3" t="s">
        <v>246</v>
      </c>
      <c r="N644">
        <v>0</v>
      </c>
      <c r="O644">
        <v>0.1</v>
      </c>
    </row>
    <row r="645" spans="1:23" ht="127.75" hidden="1" customHeight="1" x14ac:dyDescent="0.35">
      <c r="A645" s="125"/>
      <c r="B645" s="18"/>
      <c r="C645" s="18"/>
      <c r="D645" s="9"/>
      <c r="E645" s="9"/>
      <c r="F645" s="9"/>
      <c r="G645" s="9"/>
      <c r="H645" s="9"/>
      <c r="I645" s="9"/>
      <c r="J645" s="1"/>
      <c r="K645" s="20"/>
      <c r="L645" s="20"/>
      <c r="M645" s="3" t="s">
        <v>247</v>
      </c>
      <c r="N645">
        <v>0.1</v>
      </c>
      <c r="O645">
        <v>10</v>
      </c>
    </row>
    <row r="646" spans="1:23" ht="29" hidden="1" x14ac:dyDescent="0.35">
      <c r="A646" s="125"/>
      <c r="B646" s="18"/>
      <c r="C646" s="18"/>
      <c r="D646" s="9"/>
      <c r="E646" s="9"/>
      <c r="F646" s="9"/>
      <c r="G646" s="9"/>
      <c r="H646" s="9"/>
      <c r="I646" s="9"/>
      <c r="J646" s="1"/>
      <c r="K646" s="20"/>
      <c r="L646" s="20"/>
      <c r="M646" s="3" t="s">
        <v>247</v>
      </c>
      <c r="N646">
        <v>10</v>
      </c>
      <c r="O646">
        <v>20</v>
      </c>
    </row>
    <row r="647" spans="1:23" ht="29" hidden="1" x14ac:dyDescent="0.35">
      <c r="A647" s="125"/>
      <c r="B647" s="18"/>
      <c r="C647" s="18"/>
      <c r="D647" s="9"/>
      <c r="E647" s="9"/>
      <c r="F647" s="9"/>
      <c r="G647" s="9"/>
      <c r="H647" s="9"/>
      <c r="I647" s="9"/>
      <c r="J647" s="1"/>
      <c r="K647" s="20"/>
      <c r="L647" s="20"/>
      <c r="M647" s="3" t="s">
        <v>247</v>
      </c>
      <c r="N647">
        <v>20</v>
      </c>
      <c r="O647">
        <v>30</v>
      </c>
    </row>
    <row r="648" spans="1:23" ht="29" hidden="1" x14ac:dyDescent="0.35">
      <c r="A648" s="125"/>
      <c r="B648" s="18"/>
      <c r="C648" s="18"/>
      <c r="D648" s="9"/>
      <c r="E648" s="9"/>
      <c r="F648" s="9"/>
      <c r="G648" s="9"/>
      <c r="H648" s="9"/>
      <c r="I648" s="9"/>
      <c r="J648" s="1"/>
      <c r="K648" s="20"/>
      <c r="L648" s="20"/>
      <c r="M648" s="3" t="s">
        <v>247</v>
      </c>
      <c r="N648">
        <v>30</v>
      </c>
      <c r="O648">
        <v>40</v>
      </c>
    </row>
    <row r="649" spans="1:23" ht="29" hidden="1" x14ac:dyDescent="0.35">
      <c r="A649" s="125"/>
      <c r="B649" s="18"/>
      <c r="C649" s="18"/>
      <c r="D649" s="9"/>
      <c r="E649" s="9"/>
      <c r="F649" s="9"/>
      <c r="G649" s="9"/>
      <c r="H649" s="9"/>
      <c r="I649" s="9"/>
      <c r="J649" s="1"/>
      <c r="K649" s="20"/>
      <c r="L649" s="20"/>
      <c r="M649" s="3" t="s">
        <v>247</v>
      </c>
      <c r="N649">
        <v>40</v>
      </c>
      <c r="O649">
        <v>100</v>
      </c>
    </row>
    <row r="650" spans="1:23" hidden="1" x14ac:dyDescent="0.35">
      <c r="A650" s="125"/>
      <c r="B650" s="18"/>
      <c r="C650" s="18"/>
      <c r="D650" s="9"/>
      <c r="E650" s="9"/>
      <c r="F650" s="9"/>
      <c r="G650" s="9"/>
      <c r="H650" s="9"/>
      <c r="I650" s="9"/>
      <c r="J650" s="8"/>
      <c r="K650" s="20"/>
      <c r="L650" s="20"/>
      <c r="M650" t="s">
        <v>15</v>
      </c>
    </row>
    <row r="651" spans="1:23" hidden="1" x14ac:dyDescent="0.35">
      <c r="A651" s="125"/>
      <c r="B651" s="18"/>
      <c r="C651" s="18"/>
      <c r="D651" s="9"/>
      <c r="E651" s="9"/>
      <c r="F651" s="9"/>
      <c r="G651" s="9"/>
      <c r="H651" s="9"/>
      <c r="I651" s="9"/>
      <c r="J651" s="9"/>
      <c r="K651" s="20"/>
      <c r="L651" s="20"/>
    </row>
    <row r="652" spans="1:23" ht="15" thickBot="1" x14ac:dyDescent="0.4">
      <c r="A652" s="126" t="s">
        <v>309</v>
      </c>
      <c r="B652" s="18"/>
      <c r="C652" s="22"/>
      <c r="D652" s="23"/>
      <c r="E652" s="23"/>
      <c r="F652" s="23"/>
      <c r="G652" s="23"/>
      <c r="H652" s="23"/>
      <c r="I652" s="23"/>
      <c r="J652" s="23"/>
      <c r="K652" s="24"/>
      <c r="L652" s="20"/>
      <c r="N652" s="28"/>
      <c r="O652" s="28"/>
      <c r="P652" s="28"/>
      <c r="Q652" s="28"/>
      <c r="R652" s="28"/>
      <c r="S652" s="28"/>
      <c r="T652" s="28"/>
      <c r="W652" s="4"/>
    </row>
    <row r="653" spans="1:23" x14ac:dyDescent="0.35">
      <c r="A653" s="125" t="s">
        <v>309</v>
      </c>
      <c r="B653" s="18"/>
      <c r="C653" s="9"/>
      <c r="D653" s="9"/>
      <c r="E653" s="9"/>
      <c r="F653" s="9"/>
      <c r="G653" s="9"/>
      <c r="H653" s="9"/>
      <c r="I653" s="9"/>
      <c r="J653" s="9"/>
      <c r="K653" s="9"/>
      <c r="L653" s="20"/>
    </row>
    <row r="654" spans="1:23" x14ac:dyDescent="0.35">
      <c r="A654" s="126" t="s">
        <v>307</v>
      </c>
      <c r="B654" s="18"/>
      <c r="C654" s="9"/>
      <c r="D654" s="9"/>
      <c r="E654" s="9"/>
      <c r="F654" s="9"/>
      <c r="G654" s="9"/>
      <c r="H654" s="9"/>
      <c r="I654" s="9"/>
      <c r="J654" s="9"/>
      <c r="K654" s="9"/>
      <c r="L654" s="20"/>
    </row>
    <row r="655" spans="1:23" ht="15" thickBot="1" x14ac:dyDescent="0.4">
      <c r="A655" s="126" t="s">
        <v>307</v>
      </c>
      <c r="B655" s="22"/>
      <c r="C655" s="23"/>
      <c r="D655" s="23"/>
      <c r="E655" s="23"/>
      <c r="F655" s="23"/>
      <c r="G655" s="23"/>
      <c r="H655" s="23"/>
      <c r="I655" s="23"/>
      <c r="J655" s="23"/>
      <c r="K655" s="23"/>
      <c r="L655" s="24"/>
    </row>
    <row r="656" spans="1:23" s="25" customFormat="1" ht="7.25" customHeight="1" thickBot="1" x14ac:dyDescent="0.4">
      <c r="A656" s="127" t="s">
        <v>307</v>
      </c>
    </row>
    <row r="657" spans="1:13" s="77" customFormat="1" ht="15" thickBot="1" x14ac:dyDescent="0.4">
      <c r="A657" s="129" t="s">
        <v>307</v>
      </c>
      <c r="B657" s="74"/>
      <c r="C657" s="75"/>
      <c r="D657" s="75"/>
      <c r="E657" s="75"/>
      <c r="F657" s="75"/>
      <c r="G657" s="75"/>
      <c r="H657" s="75"/>
      <c r="I657" s="75"/>
      <c r="J657" s="75"/>
      <c r="K657" s="75"/>
      <c r="L657" s="76"/>
    </row>
    <row r="658" spans="1:13" s="77" customFormat="1" ht="28.25" customHeight="1" thickBot="1" x14ac:dyDescent="0.5">
      <c r="A658" s="129" t="s">
        <v>307</v>
      </c>
      <c r="B658" s="78"/>
      <c r="C658" s="79" t="s">
        <v>268</v>
      </c>
      <c r="D658" s="80"/>
      <c r="E658" s="80"/>
      <c r="F658" s="80"/>
      <c r="G658" s="80"/>
      <c r="H658" s="80"/>
      <c r="I658" s="81"/>
      <c r="J658" s="82"/>
      <c r="K658" s="82"/>
      <c r="L658" s="83"/>
      <c r="M658" s="84"/>
    </row>
    <row r="659" spans="1:13" s="77" customFormat="1" ht="15" thickBot="1" x14ac:dyDescent="0.4">
      <c r="A659" s="129" t="s">
        <v>307</v>
      </c>
      <c r="B659" s="78"/>
      <c r="C659" s="85"/>
      <c r="D659" s="85"/>
      <c r="E659" s="85"/>
      <c r="F659" s="85"/>
      <c r="G659" s="85"/>
      <c r="H659" s="85"/>
      <c r="I659" s="85"/>
      <c r="J659" s="85"/>
      <c r="K659" s="85"/>
      <c r="L659" s="86"/>
    </row>
    <row r="660" spans="1:13" s="77" customFormat="1" ht="8.4" customHeight="1" x14ac:dyDescent="0.35">
      <c r="A660" s="129" t="s">
        <v>307</v>
      </c>
      <c r="B660" s="78"/>
      <c r="C660" s="74"/>
      <c r="D660" s="75"/>
      <c r="E660" s="75"/>
      <c r="F660" s="75"/>
      <c r="G660" s="75"/>
      <c r="H660" s="75"/>
      <c r="I660" s="75"/>
      <c r="J660" s="75"/>
      <c r="K660" s="76"/>
      <c r="L660" s="86"/>
    </row>
    <row r="661" spans="1:13" s="77" customFormat="1" ht="18.5" x14ac:dyDescent="0.45">
      <c r="A661" s="129" t="s">
        <v>307</v>
      </c>
      <c r="B661" s="78"/>
      <c r="C661" s="78"/>
      <c r="D661" s="87" t="str">
        <f>D91</f>
        <v>Magnesium</v>
      </c>
      <c r="E661" s="88"/>
      <c r="F661" s="89">
        <f>D102</f>
        <v>0</v>
      </c>
      <c r="G661" s="89" t="str">
        <f t="shared" ref="G661:I661" si="0">E102</f>
        <v>ml per day</v>
      </c>
      <c r="H661" s="89" t="str">
        <f t="shared" si="0"/>
        <v>for</v>
      </c>
      <c r="I661" s="90">
        <f t="shared" si="0"/>
        <v>0</v>
      </c>
      <c r="J661" s="89" t="str">
        <f>H102</f>
        <v>day(s)</v>
      </c>
      <c r="K661" s="86"/>
      <c r="L661" s="86"/>
    </row>
    <row r="662" spans="1:13" s="77" customFormat="1" ht="18.5" x14ac:dyDescent="0.45">
      <c r="A662" s="129" t="s">
        <v>307</v>
      </c>
      <c r="B662" s="78"/>
      <c r="C662" s="78"/>
      <c r="D662" s="91" t="str">
        <f>D123</f>
        <v>Calcium</v>
      </c>
      <c r="E662" s="92"/>
      <c r="F662" s="93">
        <f>D134</f>
        <v>0</v>
      </c>
      <c r="G662" s="93" t="str">
        <f t="shared" ref="G662:J662" si="1">E134</f>
        <v>ml per day</v>
      </c>
      <c r="H662" s="93" t="str">
        <f t="shared" si="1"/>
        <v>for</v>
      </c>
      <c r="I662" s="94">
        <f t="shared" si="1"/>
        <v>0</v>
      </c>
      <c r="J662" s="93" t="str">
        <f t="shared" si="1"/>
        <v>day(s)</v>
      </c>
      <c r="K662" s="86"/>
      <c r="L662" s="86"/>
    </row>
    <row r="663" spans="1:13" s="77" customFormat="1" ht="18.5" x14ac:dyDescent="0.45">
      <c r="A663" s="130" t="s">
        <v>307</v>
      </c>
      <c r="B663" s="78"/>
      <c r="C663" s="78"/>
      <c r="D663" s="91" t="str">
        <f>D142</f>
        <v>Potassium</v>
      </c>
      <c r="E663" s="92"/>
      <c r="F663" s="93">
        <f>D153</f>
        <v>0</v>
      </c>
      <c r="G663" s="93" t="str">
        <f t="shared" ref="G663:J663" si="2">E153</f>
        <v>ml per day</v>
      </c>
      <c r="H663" s="93" t="str">
        <f t="shared" si="2"/>
        <v>for</v>
      </c>
      <c r="I663" s="94">
        <f t="shared" si="2"/>
        <v>0</v>
      </c>
      <c r="J663" s="93" t="str">
        <f t="shared" si="2"/>
        <v>day(s)</v>
      </c>
      <c r="K663" s="86"/>
      <c r="L663" s="86"/>
    </row>
    <row r="664" spans="1:13" s="77" customFormat="1" ht="18.5" x14ac:dyDescent="0.45">
      <c r="A664" s="130" t="s">
        <v>307</v>
      </c>
      <c r="B664" s="78"/>
      <c r="C664" s="78"/>
      <c r="D664" s="91" t="str">
        <f>D161</f>
        <v>Bromine</v>
      </c>
      <c r="E664" s="92"/>
      <c r="F664" s="93">
        <f>D172</f>
        <v>0</v>
      </c>
      <c r="G664" s="93" t="str">
        <f t="shared" ref="G664:J664" si="3">E172</f>
        <v>ml per day</v>
      </c>
      <c r="H664" s="93" t="str">
        <f t="shared" si="3"/>
        <v>for</v>
      </c>
      <c r="I664" s="94">
        <f t="shared" si="3"/>
        <v>0</v>
      </c>
      <c r="J664" s="93" t="str">
        <f t="shared" si="3"/>
        <v>day(s)</v>
      </c>
      <c r="K664" s="86"/>
      <c r="L664" s="86"/>
    </row>
    <row r="665" spans="1:13" s="77" customFormat="1" ht="18.5" x14ac:dyDescent="0.45">
      <c r="A665" s="130" t="s">
        <v>307</v>
      </c>
      <c r="B665" s="78"/>
      <c r="C665" s="78"/>
      <c r="D665" s="91" t="str">
        <f>D180</f>
        <v>Strontium</v>
      </c>
      <c r="E665" s="92"/>
      <c r="F665" s="93">
        <f>D191</f>
        <v>0</v>
      </c>
      <c r="G665" s="93" t="str">
        <f t="shared" ref="G665:J665" si="4">E191</f>
        <v>ml per day</v>
      </c>
      <c r="H665" s="93" t="str">
        <f t="shared" si="4"/>
        <v>for</v>
      </c>
      <c r="I665" s="94">
        <f t="shared" si="4"/>
        <v>0</v>
      </c>
      <c r="J665" s="93" t="str">
        <f t="shared" si="4"/>
        <v>day(s)</v>
      </c>
      <c r="K665" s="86"/>
      <c r="L665" s="86"/>
    </row>
    <row r="666" spans="1:13" s="77" customFormat="1" ht="18.5" x14ac:dyDescent="0.45">
      <c r="A666" s="130" t="s">
        <v>307</v>
      </c>
      <c r="B666" s="78"/>
      <c r="C666" s="78"/>
      <c r="D666" s="91" t="str">
        <f>D199</f>
        <v>Boron</v>
      </c>
      <c r="E666" s="92"/>
      <c r="F666" s="93">
        <f>D210</f>
        <v>0</v>
      </c>
      <c r="G666" s="93" t="str">
        <f t="shared" ref="G666:J666" si="5">E210</f>
        <v>ml per day</v>
      </c>
      <c r="H666" s="93" t="str">
        <f t="shared" si="5"/>
        <v>for</v>
      </c>
      <c r="I666" s="94">
        <f t="shared" si="5"/>
        <v>0</v>
      </c>
      <c r="J666" s="93" t="str">
        <f t="shared" si="5"/>
        <v>day(s)</v>
      </c>
      <c r="K666" s="86"/>
      <c r="L666" s="86"/>
    </row>
    <row r="667" spans="1:13" s="77" customFormat="1" ht="18.5" x14ac:dyDescent="0.45">
      <c r="A667" s="130" t="s">
        <v>307</v>
      </c>
      <c r="B667" s="78"/>
      <c r="C667" s="78"/>
      <c r="D667" s="87" t="str">
        <f>D218</f>
        <v>Fluoride/Flourine</v>
      </c>
      <c r="E667" s="88"/>
      <c r="F667" s="89">
        <f>D229</f>
        <v>0</v>
      </c>
      <c r="G667" s="89" t="str">
        <f t="shared" ref="G667:J667" si="6">E229</f>
        <v>ml per day</v>
      </c>
      <c r="H667" s="89" t="str">
        <f t="shared" si="6"/>
        <v>for</v>
      </c>
      <c r="I667" s="90">
        <f t="shared" si="6"/>
        <v>0</v>
      </c>
      <c r="J667" s="89" t="str">
        <f t="shared" si="6"/>
        <v>day(s)</v>
      </c>
      <c r="K667" s="86"/>
      <c r="L667" s="86"/>
    </row>
    <row r="668" spans="1:13" s="77" customFormat="1" ht="18.5" x14ac:dyDescent="0.45">
      <c r="A668" s="130" t="s">
        <v>307</v>
      </c>
      <c r="B668" s="78"/>
      <c r="C668" s="78"/>
      <c r="D668" s="95" t="str">
        <f>D238</f>
        <v>Rubidium</v>
      </c>
      <c r="E668" s="96"/>
      <c r="F668" s="97" t="str">
        <f>D241</f>
        <v>First Initial one time correction dosage of 0.2mg/L  (Reef Moonshiners Rubidium)</v>
      </c>
      <c r="G668" s="98"/>
      <c r="H668" s="98"/>
      <c r="I668" s="98"/>
      <c r="J668" s="98"/>
      <c r="K668" s="86"/>
      <c r="L668" s="86"/>
    </row>
    <row r="669" spans="1:13" s="77" customFormat="1" ht="18.5" x14ac:dyDescent="0.45">
      <c r="A669" s="130" t="s">
        <v>307</v>
      </c>
      <c r="B669" s="78"/>
      <c r="C669" s="78"/>
      <c r="D669" s="99"/>
      <c r="E669" s="85"/>
      <c r="F669" s="100" t="e">
        <f>D242</f>
        <v>#VALUE!</v>
      </c>
      <c r="G669" s="100" t="str">
        <f t="shared" ref="G669:J669" si="7">E242</f>
        <v>ml per day</v>
      </c>
      <c r="H669" s="100" t="str">
        <f t="shared" si="7"/>
        <v>for</v>
      </c>
      <c r="I669" s="101">
        <f t="shared" si="7"/>
        <v>2</v>
      </c>
      <c r="J669" s="100" t="str">
        <f t="shared" si="7"/>
        <v>day(s)</v>
      </c>
      <c r="K669" s="86"/>
      <c r="L669" s="86"/>
    </row>
    <row r="670" spans="1:13" s="77" customFormat="1" ht="18.5" x14ac:dyDescent="0.45">
      <c r="A670" s="130" t="s">
        <v>307</v>
      </c>
      <c r="B670" s="78"/>
      <c r="C670" s="78"/>
      <c r="D670" s="99"/>
      <c r="E670" s="85"/>
      <c r="F670" s="102" t="str">
        <f>D245</f>
        <v>Regime A : Montlhy subsequent dosage of 0.033mg/L  (Reef Moonshiners Rubidium)</v>
      </c>
      <c r="G670" s="100"/>
      <c r="H670" s="100"/>
      <c r="I670" s="100"/>
      <c r="J670" s="100"/>
      <c r="K670" s="86"/>
      <c r="L670" s="86"/>
    </row>
    <row r="671" spans="1:13" s="77" customFormat="1" ht="18.5" x14ac:dyDescent="0.45">
      <c r="A671" s="130" t="s">
        <v>307</v>
      </c>
      <c r="B671" s="78"/>
      <c r="C671" s="78"/>
      <c r="D671" s="99"/>
      <c r="E671" s="85"/>
      <c r="F671" s="100" t="e">
        <f>D246</f>
        <v>#VALUE!</v>
      </c>
      <c r="G671" s="100" t="str">
        <f t="shared" ref="G671:J671" si="8">E246</f>
        <v>ml per day</v>
      </c>
      <c r="H671" s="100" t="str">
        <f t="shared" si="8"/>
        <v>for</v>
      </c>
      <c r="I671" s="101">
        <f t="shared" si="8"/>
        <v>1</v>
      </c>
      <c r="J671" s="100" t="str">
        <f t="shared" si="8"/>
        <v>day(s)</v>
      </c>
      <c r="K671" s="86"/>
      <c r="L671" s="86"/>
    </row>
    <row r="672" spans="1:13" s="77" customFormat="1" ht="18.5" x14ac:dyDescent="0.45">
      <c r="A672" s="130" t="s">
        <v>307</v>
      </c>
      <c r="B672" s="78"/>
      <c r="C672" s="78"/>
      <c r="D672" s="99"/>
      <c r="E672" s="85"/>
      <c r="F672" s="102" t="str">
        <f>D249</f>
        <v>Regime B : Daily subsequent dosage of 0.0011mg/L  (Reef Moonshiners Rubidium)</v>
      </c>
      <c r="G672" s="100"/>
      <c r="H672" s="100"/>
      <c r="I672" s="100"/>
      <c r="J672" s="100"/>
      <c r="K672" s="86"/>
      <c r="L672" s="86"/>
    </row>
    <row r="673" spans="1:12" s="77" customFormat="1" ht="18.5" x14ac:dyDescent="0.45">
      <c r="A673" s="130" t="s">
        <v>307</v>
      </c>
      <c r="B673" s="78"/>
      <c r="C673" s="78"/>
      <c r="D673" s="87"/>
      <c r="E673" s="88"/>
      <c r="F673" s="89" t="e">
        <f>D250</f>
        <v>#VALUE!</v>
      </c>
      <c r="G673" s="89" t="str">
        <f t="shared" ref="G673" si="9">E250</f>
        <v>ml daily</v>
      </c>
      <c r="H673" s="89"/>
      <c r="I673" s="89"/>
      <c r="J673" s="89"/>
      <c r="K673" s="86"/>
      <c r="L673" s="86"/>
    </row>
    <row r="674" spans="1:12" s="77" customFormat="1" ht="18" customHeight="1" x14ac:dyDescent="0.45">
      <c r="A674" s="130" t="s">
        <v>307</v>
      </c>
      <c r="B674" s="78"/>
      <c r="C674" s="78"/>
      <c r="D674" s="95" t="str">
        <f>D297</f>
        <v>Iodine</v>
      </c>
      <c r="E674" s="96"/>
      <c r="F674" s="223" t="str">
        <f>D307</f>
        <v>Verify Data Entry</v>
      </c>
      <c r="G674" s="223"/>
      <c r="H674" s="223"/>
      <c r="I674" s="223"/>
      <c r="J674" s="223"/>
      <c r="K674" s="103"/>
      <c r="L674" s="86"/>
    </row>
    <row r="675" spans="1:12" s="77" customFormat="1" ht="18.5" x14ac:dyDescent="0.45">
      <c r="A675" s="130" t="s">
        <v>307</v>
      </c>
      <c r="B675" s="78"/>
      <c r="C675" s="78"/>
      <c r="D675" s="99"/>
      <c r="E675" s="85"/>
      <c r="F675" s="224"/>
      <c r="G675" s="224"/>
      <c r="H675" s="224"/>
      <c r="I675" s="224"/>
      <c r="J675" s="224"/>
      <c r="K675" s="103"/>
      <c r="L675" s="86"/>
    </row>
    <row r="676" spans="1:12" s="77" customFormat="1" ht="18.5" x14ac:dyDescent="0.45">
      <c r="A676" s="130" t="s">
        <v>307</v>
      </c>
      <c r="B676" s="78"/>
      <c r="C676" s="78"/>
      <c r="D676" s="99"/>
      <c r="E676" s="85"/>
      <c r="F676" s="224"/>
      <c r="G676" s="224"/>
      <c r="H676" s="224"/>
      <c r="I676" s="224"/>
      <c r="J676" s="224"/>
      <c r="K676" s="103"/>
      <c r="L676" s="86"/>
    </row>
    <row r="677" spans="1:12" s="77" customFormat="1" ht="18.5" x14ac:dyDescent="0.45">
      <c r="A677" s="130" t="s">
        <v>307</v>
      </c>
      <c r="B677" s="78"/>
      <c r="C677" s="78"/>
      <c r="D677" s="99"/>
      <c r="E677" s="85"/>
      <c r="F677" s="224"/>
      <c r="G677" s="224"/>
      <c r="H677" s="224"/>
      <c r="I677" s="224"/>
      <c r="J677" s="224"/>
      <c r="K677" s="103"/>
      <c r="L677" s="86"/>
    </row>
    <row r="678" spans="1:12" s="77" customFormat="1" ht="18.5" x14ac:dyDescent="0.45">
      <c r="A678" s="130" t="s">
        <v>307</v>
      </c>
      <c r="B678" s="78"/>
      <c r="C678" s="78"/>
      <c r="D678" s="99"/>
      <c r="E678" s="85"/>
      <c r="F678" s="224"/>
      <c r="G678" s="224"/>
      <c r="H678" s="224"/>
      <c r="I678" s="224"/>
      <c r="J678" s="224"/>
      <c r="K678" s="103"/>
      <c r="L678" s="86"/>
    </row>
    <row r="679" spans="1:12" s="77" customFormat="1" ht="18.5" x14ac:dyDescent="0.45">
      <c r="A679" s="130" t="s">
        <v>307</v>
      </c>
      <c r="B679" s="78"/>
      <c r="C679" s="78"/>
      <c r="D679" s="99"/>
      <c r="E679" s="85"/>
      <c r="F679" s="224"/>
      <c r="G679" s="224"/>
      <c r="H679" s="224"/>
      <c r="I679" s="224"/>
      <c r="J679" s="224"/>
      <c r="K679" s="103"/>
      <c r="L679" s="86"/>
    </row>
    <row r="680" spans="1:12" s="77" customFormat="1" ht="18.5" x14ac:dyDescent="0.45">
      <c r="A680" s="130" t="s">
        <v>307</v>
      </c>
      <c r="B680" s="78"/>
      <c r="C680" s="78"/>
      <c r="D680" s="99"/>
      <c r="E680" s="85"/>
      <c r="F680" s="224"/>
      <c r="G680" s="224"/>
      <c r="H680" s="224"/>
      <c r="I680" s="224"/>
      <c r="J680" s="224"/>
      <c r="K680" s="103"/>
      <c r="L680" s="86"/>
    </row>
    <row r="681" spans="1:12" s="77" customFormat="1" ht="18.5" x14ac:dyDescent="0.45">
      <c r="A681" s="130" t="s">
        <v>307</v>
      </c>
      <c r="B681" s="78"/>
      <c r="C681" s="78"/>
      <c r="D681" s="87"/>
      <c r="E681" s="88"/>
      <c r="F681" s="225"/>
      <c r="G681" s="225"/>
      <c r="H681" s="225"/>
      <c r="I681" s="225"/>
      <c r="J681" s="225"/>
      <c r="K681" s="103"/>
      <c r="L681" s="86"/>
    </row>
    <row r="682" spans="1:12" s="77" customFormat="1" ht="18.5" x14ac:dyDescent="0.45">
      <c r="A682" s="130" t="s">
        <v>307</v>
      </c>
      <c r="B682" s="78"/>
      <c r="C682" s="78"/>
      <c r="D682" s="91" t="str">
        <f>D315</f>
        <v>Barium</v>
      </c>
      <c r="E682" s="92"/>
      <c r="F682" s="104">
        <f>D326</f>
        <v>0</v>
      </c>
      <c r="G682" s="104" t="str">
        <f t="shared" ref="G682:J682" si="10">E326</f>
        <v>ml per day</v>
      </c>
      <c r="H682" s="104" t="str">
        <f t="shared" si="10"/>
        <v>for</v>
      </c>
      <c r="I682" s="105">
        <f t="shared" si="10"/>
        <v>0</v>
      </c>
      <c r="J682" s="104" t="str">
        <f t="shared" si="10"/>
        <v>day(s)</v>
      </c>
      <c r="K682" s="106"/>
      <c r="L682" s="86"/>
    </row>
    <row r="683" spans="1:12" s="77" customFormat="1" ht="18.5" x14ac:dyDescent="0.45">
      <c r="A683" s="130" t="s">
        <v>307</v>
      </c>
      <c r="B683" s="78"/>
      <c r="C683" s="78"/>
      <c r="D683" s="91" t="str">
        <f>D334</f>
        <v>Molybdenum</v>
      </c>
      <c r="E683" s="92"/>
      <c r="F683" s="104">
        <f>D345</f>
        <v>0</v>
      </c>
      <c r="G683" s="104" t="str">
        <f t="shared" ref="G683:J683" si="11">E345</f>
        <v>ml per day</v>
      </c>
      <c r="H683" s="104" t="str">
        <f t="shared" si="11"/>
        <v>for</v>
      </c>
      <c r="I683" s="105">
        <f t="shared" si="11"/>
        <v>0</v>
      </c>
      <c r="J683" s="104" t="str">
        <f t="shared" si="11"/>
        <v>day(s)</v>
      </c>
      <c r="K683" s="106"/>
      <c r="L683" s="86"/>
    </row>
    <row r="684" spans="1:12" s="77" customFormat="1" ht="18.5" x14ac:dyDescent="0.45">
      <c r="A684" s="130" t="s">
        <v>307</v>
      </c>
      <c r="B684" s="78"/>
      <c r="C684" s="78"/>
      <c r="D684" s="91" t="str">
        <f>D353</f>
        <v>Nickel</v>
      </c>
      <c r="E684" s="92"/>
      <c r="F684" s="104">
        <f>D364</f>
        <v>0</v>
      </c>
      <c r="G684" s="104" t="str">
        <f t="shared" ref="G684:J684" si="12">E364</f>
        <v>ml per day</v>
      </c>
      <c r="H684" s="104" t="str">
        <f t="shared" si="12"/>
        <v>for</v>
      </c>
      <c r="I684" s="105">
        <f t="shared" si="12"/>
        <v>0</v>
      </c>
      <c r="J684" s="104" t="str">
        <f t="shared" si="12"/>
        <v>day(s)</v>
      </c>
      <c r="K684" s="106"/>
      <c r="L684" s="86"/>
    </row>
    <row r="685" spans="1:12" s="77" customFormat="1" ht="18.5" x14ac:dyDescent="0.45">
      <c r="A685" s="130" t="s">
        <v>307</v>
      </c>
      <c r="B685" s="78"/>
      <c r="C685" s="78"/>
      <c r="D685" s="95" t="str">
        <f>D372</f>
        <v>Manganese</v>
      </c>
      <c r="E685" s="96"/>
      <c r="F685" s="107">
        <f>D383</f>
        <v>0</v>
      </c>
      <c r="G685" s="108" t="str">
        <f>E383</f>
        <v>ml per day</v>
      </c>
      <c r="H685" s="108"/>
      <c r="I685" s="109" t="s">
        <v>260</v>
      </c>
      <c r="J685" s="107"/>
      <c r="K685" s="106"/>
      <c r="L685" s="86"/>
    </row>
    <row r="686" spans="1:12" s="77" customFormat="1" ht="18.5" x14ac:dyDescent="0.45">
      <c r="A686" s="130" t="s">
        <v>307</v>
      </c>
      <c r="B686" s="78"/>
      <c r="C686" s="78"/>
      <c r="D686" s="110"/>
      <c r="E686" s="88"/>
      <c r="F686" s="111">
        <f>D390</f>
        <v>0</v>
      </c>
      <c r="G686" s="112" t="str">
        <f>E390</f>
        <v>ml per day</v>
      </c>
      <c r="H686" s="112"/>
      <c r="I686" s="113" t="s">
        <v>264</v>
      </c>
      <c r="J686" s="111"/>
      <c r="K686" s="106"/>
      <c r="L686" s="86"/>
    </row>
    <row r="687" spans="1:12" s="77" customFormat="1" ht="18.5" x14ac:dyDescent="0.45">
      <c r="A687" s="130" t="s">
        <v>307</v>
      </c>
      <c r="B687" s="78"/>
      <c r="C687" s="78"/>
      <c r="D687" s="95" t="str">
        <f>D429</f>
        <v>Chromium/Chrome</v>
      </c>
      <c r="E687" s="96"/>
      <c r="F687" s="107">
        <f>D440</f>
        <v>0</v>
      </c>
      <c r="G687" s="108" t="str">
        <f>E440</f>
        <v>ml per day</v>
      </c>
      <c r="H687" s="108"/>
      <c r="I687" s="109" t="s">
        <v>261</v>
      </c>
      <c r="J687" s="107"/>
      <c r="K687" s="106"/>
      <c r="L687" s="86"/>
    </row>
    <row r="688" spans="1:12" s="77" customFormat="1" ht="18.5" x14ac:dyDescent="0.45">
      <c r="A688" s="130" t="s">
        <v>307</v>
      </c>
      <c r="B688" s="78"/>
      <c r="C688" s="78"/>
      <c r="D688" s="87"/>
      <c r="E688" s="88"/>
      <c r="F688" s="111">
        <f>D447</f>
        <v>0</v>
      </c>
      <c r="G688" s="112" t="str">
        <f>E447</f>
        <v>ml per day</v>
      </c>
      <c r="H688" s="112"/>
      <c r="I688" s="113" t="s">
        <v>265</v>
      </c>
      <c r="J688" s="111"/>
      <c r="K688" s="106"/>
      <c r="L688" s="86"/>
    </row>
    <row r="689" spans="1:23" s="77" customFormat="1" ht="18.5" x14ac:dyDescent="0.45">
      <c r="A689" s="130" t="s">
        <v>307</v>
      </c>
      <c r="B689" s="78"/>
      <c r="C689" s="78"/>
      <c r="D689" s="95" t="str">
        <f>D460</f>
        <v>Cobalt</v>
      </c>
      <c r="E689" s="96"/>
      <c r="F689" s="107">
        <f>D471</f>
        <v>0</v>
      </c>
      <c r="G689" s="108" t="str">
        <f>E471</f>
        <v>ml per day</v>
      </c>
      <c r="H689" s="108"/>
      <c r="I689" s="109" t="s">
        <v>262</v>
      </c>
      <c r="J689" s="107"/>
      <c r="K689" s="106"/>
      <c r="L689" s="86"/>
    </row>
    <row r="690" spans="1:23" s="77" customFormat="1" ht="18.5" x14ac:dyDescent="0.45">
      <c r="A690" s="130" t="s">
        <v>307</v>
      </c>
      <c r="B690" s="78"/>
      <c r="C690" s="78"/>
      <c r="D690" s="87"/>
      <c r="E690" s="88"/>
      <c r="F690" s="111">
        <f>D478</f>
        <v>0</v>
      </c>
      <c r="G690" s="112" t="str">
        <f>E478</f>
        <v>ml per day</v>
      </c>
      <c r="H690" s="112"/>
      <c r="I690" s="113" t="s">
        <v>266</v>
      </c>
      <c r="J690" s="111"/>
      <c r="K690" s="106"/>
      <c r="L690" s="86"/>
    </row>
    <row r="691" spans="1:23" s="77" customFormat="1" ht="18.5" x14ac:dyDescent="0.45">
      <c r="A691" s="130" t="s">
        <v>307</v>
      </c>
      <c r="B691" s="78"/>
      <c r="C691" s="78"/>
      <c r="D691" s="95" t="str">
        <f>D491</f>
        <v>Iron</v>
      </c>
      <c r="E691" s="96"/>
      <c r="F691" s="107">
        <f>D502</f>
        <v>0</v>
      </c>
      <c r="G691" s="108" t="str">
        <f>E502</f>
        <v>ml per day</v>
      </c>
      <c r="H691" s="108"/>
      <c r="I691" s="109" t="s">
        <v>263</v>
      </c>
      <c r="J691" s="107"/>
      <c r="K691" s="106"/>
      <c r="L691" s="86"/>
    </row>
    <row r="692" spans="1:23" s="77" customFormat="1" ht="18.5" x14ac:dyDescent="0.45">
      <c r="A692" s="130" t="s">
        <v>307</v>
      </c>
      <c r="B692" s="78"/>
      <c r="C692" s="78"/>
      <c r="D692" s="87"/>
      <c r="E692" s="88"/>
      <c r="F692" s="111">
        <f>D509</f>
        <v>0</v>
      </c>
      <c r="G692" s="112" t="str">
        <f>E509</f>
        <v>ml per day</v>
      </c>
      <c r="H692" s="112"/>
      <c r="I692" s="113" t="s">
        <v>267</v>
      </c>
      <c r="J692" s="111"/>
      <c r="K692" s="106"/>
      <c r="L692" s="86"/>
    </row>
    <row r="693" spans="1:23" s="77" customFormat="1" ht="18" customHeight="1" x14ac:dyDescent="0.45">
      <c r="A693" s="130" t="s">
        <v>307</v>
      </c>
      <c r="B693" s="78"/>
      <c r="C693" s="78"/>
      <c r="D693" s="95" t="str">
        <f>D561</f>
        <v>Vanadium</v>
      </c>
      <c r="E693" s="96"/>
      <c r="F693" s="223" t="str">
        <f>D571</f>
        <v>Verify Data Entry</v>
      </c>
      <c r="G693" s="223"/>
      <c r="H693" s="223"/>
      <c r="I693" s="223"/>
      <c r="J693" s="223"/>
      <c r="K693" s="106"/>
      <c r="L693" s="86"/>
    </row>
    <row r="694" spans="1:23" s="77" customFormat="1" ht="18.5" x14ac:dyDescent="0.45">
      <c r="A694" s="130" t="s">
        <v>307</v>
      </c>
      <c r="B694" s="78"/>
      <c r="C694" s="78"/>
      <c r="D694" s="99"/>
      <c r="E694" s="85"/>
      <c r="F694" s="224"/>
      <c r="G694" s="224"/>
      <c r="H694" s="224"/>
      <c r="I694" s="224"/>
      <c r="J694" s="224"/>
      <c r="K694" s="106"/>
      <c r="L694" s="86"/>
    </row>
    <row r="695" spans="1:23" s="77" customFormat="1" ht="18.5" x14ac:dyDescent="0.45">
      <c r="A695" s="130" t="s">
        <v>307</v>
      </c>
      <c r="B695" s="78"/>
      <c r="C695" s="78"/>
      <c r="D695" s="99"/>
      <c r="E695" s="85"/>
      <c r="F695" s="224"/>
      <c r="G695" s="224"/>
      <c r="H695" s="224"/>
      <c r="I695" s="224"/>
      <c r="J695" s="224"/>
      <c r="K695" s="86"/>
      <c r="L695" s="86"/>
    </row>
    <row r="696" spans="1:23" s="77" customFormat="1" ht="18.5" x14ac:dyDescent="0.45">
      <c r="A696" s="130" t="s">
        <v>307</v>
      </c>
      <c r="B696" s="78"/>
      <c r="C696" s="78"/>
      <c r="D696" s="99"/>
      <c r="E696" s="85"/>
      <c r="F696" s="224"/>
      <c r="G696" s="224"/>
      <c r="H696" s="224"/>
      <c r="I696" s="224"/>
      <c r="J696" s="224"/>
      <c r="K696" s="86"/>
      <c r="L696" s="86"/>
    </row>
    <row r="697" spans="1:23" s="77" customFormat="1" ht="18.5" x14ac:dyDescent="0.45">
      <c r="A697" s="130" t="s">
        <v>307</v>
      </c>
      <c r="B697" s="78"/>
      <c r="C697" s="78"/>
      <c r="D697" s="87"/>
      <c r="E697" s="88"/>
      <c r="F697" s="225"/>
      <c r="G697" s="225"/>
      <c r="H697" s="225"/>
      <c r="I697" s="225"/>
      <c r="J697" s="225"/>
      <c r="K697" s="86"/>
      <c r="L697" s="86"/>
    </row>
    <row r="698" spans="1:23" s="77" customFormat="1" ht="18.5" x14ac:dyDescent="0.45">
      <c r="A698" s="130" t="s">
        <v>307</v>
      </c>
      <c r="B698" s="78"/>
      <c r="C698" s="78"/>
      <c r="D698" s="91" t="str">
        <f>D579</f>
        <v>Zinc</v>
      </c>
      <c r="E698" s="92"/>
      <c r="F698" s="93">
        <f>D590</f>
        <v>0</v>
      </c>
      <c r="G698" s="93" t="str">
        <f t="shared" ref="G698:J698" si="13">E590</f>
        <v>ml per day</v>
      </c>
      <c r="H698" s="93" t="str">
        <f t="shared" si="13"/>
        <v>for</v>
      </c>
      <c r="I698" s="94">
        <f t="shared" si="13"/>
        <v>0</v>
      </c>
      <c r="J698" s="93" t="str">
        <f t="shared" si="13"/>
        <v>day(s)</v>
      </c>
      <c r="K698" s="86"/>
      <c r="L698" s="86"/>
    </row>
    <row r="699" spans="1:23" s="77" customFormat="1" ht="18.5" x14ac:dyDescent="0.45">
      <c r="A699" s="130" t="s">
        <v>307</v>
      </c>
      <c r="B699" s="78"/>
      <c r="C699" s="78"/>
      <c r="D699" s="99"/>
      <c r="E699" s="85"/>
      <c r="F699" s="100"/>
      <c r="G699" s="100"/>
      <c r="H699" s="100"/>
      <c r="I699" s="100"/>
      <c r="J699" s="100"/>
      <c r="K699" s="86"/>
      <c r="L699" s="86"/>
    </row>
    <row r="700" spans="1:23" s="77" customFormat="1" ht="15" thickBot="1" x14ac:dyDescent="0.4">
      <c r="A700" s="131" t="s">
        <v>307</v>
      </c>
      <c r="B700" s="78"/>
      <c r="C700" s="115"/>
      <c r="D700" s="116"/>
      <c r="E700" s="116"/>
      <c r="F700" s="116"/>
      <c r="G700" s="116"/>
      <c r="H700" s="116"/>
      <c r="I700" s="116"/>
      <c r="J700" s="116"/>
      <c r="K700" s="117"/>
      <c r="L700" s="86"/>
      <c r="N700" s="118"/>
      <c r="O700" s="118"/>
      <c r="P700" s="118"/>
      <c r="Q700" s="118"/>
      <c r="R700" s="118"/>
      <c r="S700" s="118"/>
      <c r="T700" s="118"/>
      <c r="W700" s="119"/>
    </row>
    <row r="701" spans="1:23" s="77" customFormat="1" ht="15" thickBot="1" x14ac:dyDescent="0.4">
      <c r="A701" s="129" t="s">
        <v>307</v>
      </c>
      <c r="B701" s="78"/>
      <c r="C701" s="85"/>
      <c r="D701" s="85"/>
      <c r="E701" s="85"/>
      <c r="F701" s="85"/>
      <c r="G701" s="85"/>
      <c r="H701" s="85"/>
      <c r="I701" s="85"/>
      <c r="J701" s="85"/>
      <c r="K701" s="85"/>
      <c r="L701" s="86"/>
    </row>
    <row r="702" spans="1:23" s="77" customFormat="1" ht="28.25" customHeight="1" thickBot="1" x14ac:dyDescent="0.5">
      <c r="A702" s="129" t="s">
        <v>307</v>
      </c>
      <c r="B702" s="78"/>
      <c r="C702" s="79" t="s">
        <v>269</v>
      </c>
      <c r="D702" s="80"/>
      <c r="E702" s="80"/>
      <c r="F702" s="80"/>
      <c r="G702" s="80"/>
      <c r="H702" s="80"/>
      <c r="I702" s="81"/>
      <c r="J702" s="82"/>
      <c r="K702" s="82"/>
      <c r="L702" s="83"/>
      <c r="M702" s="84"/>
    </row>
    <row r="703" spans="1:23" s="77" customFormat="1" ht="15" thickBot="1" x14ac:dyDescent="0.4">
      <c r="A703" s="129" t="s">
        <v>307</v>
      </c>
      <c r="B703" s="78"/>
      <c r="C703" s="85"/>
      <c r="D703" s="85"/>
      <c r="E703" s="85"/>
      <c r="F703" s="85"/>
      <c r="G703" s="85"/>
      <c r="H703" s="85"/>
      <c r="I703" s="85"/>
      <c r="J703" s="85"/>
      <c r="K703" s="85"/>
      <c r="L703" s="86"/>
    </row>
    <row r="704" spans="1:23" s="77" customFormat="1" ht="8.4" customHeight="1" x14ac:dyDescent="0.35">
      <c r="A704" s="129" t="s">
        <v>307</v>
      </c>
      <c r="B704" s="78"/>
      <c r="C704" s="74"/>
      <c r="D704" s="75"/>
      <c r="E704" s="75"/>
      <c r="F704" s="75"/>
      <c r="G704" s="75"/>
      <c r="H704" s="75"/>
      <c r="I704" s="75"/>
      <c r="J704" s="75"/>
      <c r="K704" s="76"/>
      <c r="L704" s="86"/>
    </row>
    <row r="705" spans="1:32" s="77" customFormat="1" ht="18.5" x14ac:dyDescent="0.45">
      <c r="A705" s="129" t="s">
        <v>307</v>
      </c>
      <c r="B705" s="78"/>
      <c r="C705" s="78"/>
      <c r="D705" s="87" t="s">
        <v>270</v>
      </c>
      <c r="E705" s="88"/>
      <c r="F705" s="89" t="s">
        <v>271</v>
      </c>
      <c r="G705" s="89"/>
      <c r="H705" s="89"/>
      <c r="I705" s="89"/>
      <c r="J705" s="89"/>
      <c r="K705" s="86"/>
      <c r="L705" s="86"/>
    </row>
    <row r="706" spans="1:32" s="77" customFormat="1" ht="18.5" x14ac:dyDescent="0.45">
      <c r="A706" s="129" t="s">
        <v>307</v>
      </c>
      <c r="B706" s="78"/>
      <c r="C706" s="78"/>
      <c r="D706" s="91" t="s">
        <v>272</v>
      </c>
      <c r="E706" s="92"/>
      <c r="F706" s="93" t="s">
        <v>273</v>
      </c>
      <c r="G706" s="93"/>
      <c r="H706" s="93"/>
      <c r="I706" s="93"/>
      <c r="J706" s="93" t="s">
        <v>276</v>
      </c>
      <c r="K706" s="86"/>
      <c r="L706" s="86"/>
    </row>
    <row r="707" spans="1:32" s="77" customFormat="1" ht="18.5" x14ac:dyDescent="0.45">
      <c r="A707" s="129" t="s">
        <v>308</v>
      </c>
      <c r="B707" s="78"/>
      <c r="C707" s="78"/>
      <c r="D707" s="91" t="s">
        <v>275</v>
      </c>
      <c r="E707" s="92"/>
      <c r="F707" s="93" t="s">
        <v>274</v>
      </c>
      <c r="G707" s="93"/>
      <c r="H707" s="93"/>
      <c r="I707" s="93"/>
      <c r="J707" s="93"/>
      <c r="K707" s="86"/>
      <c r="L707" s="86"/>
    </row>
    <row r="708" spans="1:32" s="77" customFormat="1" ht="18.5" x14ac:dyDescent="0.45">
      <c r="A708" s="130" t="s">
        <v>307</v>
      </c>
      <c r="B708" s="78"/>
      <c r="C708" s="78"/>
      <c r="D708" s="99"/>
      <c r="E708" s="85"/>
      <c r="F708" s="100"/>
      <c r="G708" s="100"/>
      <c r="H708" s="100"/>
      <c r="I708" s="100"/>
      <c r="J708" s="100"/>
      <c r="K708" s="86"/>
      <c r="L708" s="86"/>
    </row>
    <row r="709" spans="1:32" s="77" customFormat="1" ht="15" thickBot="1" x14ac:dyDescent="0.4">
      <c r="A709" s="131" t="s">
        <v>307</v>
      </c>
      <c r="B709" s="78"/>
      <c r="C709" s="115"/>
      <c r="D709" s="116"/>
      <c r="E709" s="116"/>
      <c r="F709" s="116"/>
      <c r="G709" s="116"/>
      <c r="H709" s="116"/>
      <c r="I709" s="116"/>
      <c r="J709" s="116"/>
      <c r="K709" s="117"/>
      <c r="L709" s="86"/>
      <c r="N709" s="118"/>
      <c r="O709" s="118"/>
      <c r="P709" s="118"/>
      <c r="Q709" s="118"/>
      <c r="R709" s="118"/>
      <c r="S709" s="118"/>
      <c r="T709" s="118"/>
      <c r="W709" s="119"/>
    </row>
    <row r="710" spans="1:32" s="77" customFormat="1" x14ac:dyDescent="0.35">
      <c r="A710" s="129" t="s">
        <v>307</v>
      </c>
      <c r="B710" s="78"/>
      <c r="C710" s="85"/>
      <c r="D710" s="85"/>
      <c r="E710" s="85"/>
      <c r="F710" s="85"/>
      <c r="G710" s="85"/>
      <c r="H710" s="85"/>
      <c r="I710" s="85"/>
      <c r="J710" s="85"/>
      <c r="K710" s="85"/>
      <c r="L710" s="86"/>
    </row>
    <row r="711" spans="1:32" s="77" customFormat="1" ht="15" thickBot="1" x14ac:dyDescent="0.4">
      <c r="A711" s="131" t="s">
        <v>307</v>
      </c>
      <c r="B711" s="115"/>
      <c r="C711" s="116"/>
      <c r="D711" s="116"/>
      <c r="E711" s="116"/>
      <c r="F711" s="116"/>
      <c r="G711" s="116"/>
      <c r="H711" s="116"/>
      <c r="I711" s="116"/>
      <c r="J711" s="116"/>
      <c r="K711" s="116"/>
      <c r="L711" s="117"/>
    </row>
    <row r="712" spans="1:32" s="114" customFormat="1" ht="7.25" customHeight="1" thickBot="1" x14ac:dyDescent="0.4">
      <c r="A712" s="130" t="s">
        <v>307</v>
      </c>
    </row>
    <row r="713" spans="1:32" s="77" customFormat="1" ht="15" thickBot="1" x14ac:dyDescent="0.4">
      <c r="A713" s="129" t="s">
        <v>307</v>
      </c>
      <c r="B713" s="74"/>
      <c r="C713" s="75"/>
      <c r="D713" s="75"/>
      <c r="E713" s="75"/>
      <c r="F713" s="75"/>
      <c r="G713" s="75"/>
      <c r="H713" s="75"/>
      <c r="I713" s="75"/>
      <c r="J713" s="75"/>
      <c r="K713" s="75"/>
      <c r="L713" s="76"/>
    </row>
    <row r="714" spans="1:32" s="77" customFormat="1" ht="28.25" customHeight="1" thickBot="1" x14ac:dyDescent="0.5">
      <c r="A714" s="129" t="s">
        <v>307</v>
      </c>
      <c r="B714" s="78"/>
      <c r="C714" s="79" t="s">
        <v>277</v>
      </c>
      <c r="D714" s="80"/>
      <c r="E714" s="80"/>
      <c r="F714" s="80"/>
      <c r="G714" s="80"/>
      <c r="H714" s="80"/>
      <c r="I714" s="81"/>
      <c r="J714" s="82"/>
      <c r="K714" s="82"/>
      <c r="L714" s="83"/>
      <c r="M714" s="84"/>
    </row>
    <row r="715" spans="1:32" s="77" customFormat="1" ht="15" thickBot="1" x14ac:dyDescent="0.4">
      <c r="A715" s="129" t="s">
        <v>307</v>
      </c>
      <c r="B715" s="78"/>
      <c r="C715" s="85"/>
      <c r="D715" s="85"/>
      <c r="E715" s="85"/>
      <c r="F715" s="85"/>
      <c r="G715" s="85"/>
      <c r="H715" s="85"/>
      <c r="I715" s="85"/>
      <c r="J715" s="85"/>
      <c r="K715" s="85"/>
      <c r="L715" s="86"/>
    </row>
    <row r="716" spans="1:32" s="77" customFormat="1" ht="8.4" customHeight="1" x14ac:dyDescent="0.35">
      <c r="A716" s="129" t="s">
        <v>307</v>
      </c>
      <c r="B716" s="78"/>
      <c r="C716" s="74"/>
      <c r="D716" s="75"/>
      <c r="E716" s="75"/>
      <c r="F716" s="75"/>
      <c r="G716" s="75"/>
      <c r="H716" s="75"/>
      <c r="I716" s="75"/>
      <c r="J716" s="75"/>
      <c r="K716" s="76"/>
      <c r="L716" s="86"/>
    </row>
    <row r="717" spans="1:32" s="77" customFormat="1" ht="18.5" x14ac:dyDescent="0.45">
      <c r="A717" s="129" t="s">
        <v>307</v>
      </c>
      <c r="B717" s="78"/>
      <c r="C717" s="78"/>
      <c r="D717" s="87" t="s">
        <v>280</v>
      </c>
      <c r="E717" s="87"/>
      <c r="F717" s="87"/>
      <c r="G717" s="120" t="str">
        <f>IF(AND(F661=0),AB718,AB719)</f>
        <v>Not required</v>
      </c>
      <c r="H717" s="120"/>
      <c r="I717" s="120"/>
      <c r="J717" s="87"/>
      <c r="K717" s="86"/>
      <c r="L717" s="86"/>
      <c r="AB717" s="77" t="s">
        <v>285</v>
      </c>
    </row>
    <row r="718" spans="1:32" s="77" customFormat="1" ht="18.5" x14ac:dyDescent="0.45">
      <c r="A718" s="129" t="s">
        <v>307</v>
      </c>
      <c r="B718" s="78"/>
      <c r="C718" s="78"/>
      <c r="D718" s="87" t="s">
        <v>281</v>
      </c>
      <c r="E718" s="87"/>
      <c r="F718" s="87"/>
      <c r="G718" s="120" t="str">
        <f>IF(AND(F662=0),AB718,AB719)</f>
        <v>Not required</v>
      </c>
      <c r="H718" s="120"/>
      <c r="I718" s="120"/>
      <c r="J718" s="87"/>
      <c r="K718" s="86"/>
      <c r="L718" s="86"/>
      <c r="AB718" s="77" t="s">
        <v>278</v>
      </c>
    </row>
    <row r="719" spans="1:32" s="77" customFormat="1" ht="18.5" x14ac:dyDescent="0.45">
      <c r="A719" s="130" t="s">
        <v>307</v>
      </c>
      <c r="B719" s="78"/>
      <c r="C719" s="78"/>
      <c r="D719" s="87" t="s">
        <v>282</v>
      </c>
      <c r="E719" s="87"/>
      <c r="F719" s="87"/>
      <c r="G719" s="120" t="str">
        <f>IF(AND(F663=0),AB718,AB719)</f>
        <v>Not required</v>
      </c>
      <c r="H719" s="120"/>
      <c r="I719" s="120"/>
      <c r="J719" s="87"/>
      <c r="K719" s="86"/>
      <c r="L719" s="86"/>
      <c r="AB719" s="77" t="s">
        <v>279</v>
      </c>
    </row>
    <row r="720" spans="1:32" s="77" customFormat="1" ht="18.5" x14ac:dyDescent="0.45">
      <c r="A720" s="130" t="s">
        <v>307</v>
      </c>
      <c r="B720" s="78"/>
      <c r="C720" s="78"/>
      <c r="D720" s="91" t="s">
        <v>291</v>
      </c>
      <c r="E720" s="92"/>
      <c r="F720" s="93"/>
      <c r="G720" s="120" t="str">
        <f>IF(AND(F664=0),AB718,AF720)</f>
        <v>Not required</v>
      </c>
      <c r="H720" s="93"/>
      <c r="I720" s="93"/>
      <c r="J720" s="93"/>
      <c r="K720" s="86"/>
      <c r="L720" s="86"/>
      <c r="AB720" s="77">
        <f>F664*I664</f>
        <v>0</v>
      </c>
      <c r="AC720" s="77">
        <f>AB720/500</f>
        <v>0</v>
      </c>
      <c r="AD720" s="77">
        <f>ROUNDUP(AC720,0)</f>
        <v>0</v>
      </c>
      <c r="AF720" s="77" t="str">
        <f>_xlfn.CONCAT(AD720, " Bottle(s) Required")</f>
        <v>0 Bottle(s) Required</v>
      </c>
    </row>
    <row r="721" spans="1:32" s="77" customFormat="1" ht="18.5" x14ac:dyDescent="0.45">
      <c r="A721" s="130" t="s">
        <v>307</v>
      </c>
      <c r="B721" s="78"/>
      <c r="C721" s="78"/>
      <c r="D721" s="87" t="s">
        <v>283</v>
      </c>
      <c r="E721" s="87"/>
      <c r="F721" s="87"/>
      <c r="G721" s="120" t="str">
        <f>IF(AND(F665=0),AB718,AB719)</f>
        <v>Not required</v>
      </c>
      <c r="H721" s="120"/>
      <c r="I721" s="120"/>
      <c r="J721" s="87"/>
      <c r="K721" s="86"/>
      <c r="L721" s="86"/>
    </row>
    <row r="722" spans="1:32" s="77" customFormat="1" ht="18.5" x14ac:dyDescent="0.45">
      <c r="A722" s="130" t="s">
        <v>307</v>
      </c>
      <c r="B722" s="78"/>
      <c r="C722" s="78"/>
      <c r="D722" s="91" t="s">
        <v>292</v>
      </c>
      <c r="E722" s="92"/>
      <c r="F722" s="93"/>
      <c r="G722" s="120" t="str">
        <f>IF(AND(F666=0),AB718,AF722)</f>
        <v>Not required</v>
      </c>
      <c r="H722" s="93"/>
      <c r="I722" s="93"/>
      <c r="J722" s="93"/>
      <c r="K722" s="86"/>
      <c r="L722" s="86"/>
      <c r="AB722" s="77">
        <f>F666*I666</f>
        <v>0</v>
      </c>
      <c r="AC722" s="77">
        <f>AB722/500</f>
        <v>0</v>
      </c>
      <c r="AD722" s="77">
        <f>ROUNDUP(AC722,0)</f>
        <v>0</v>
      </c>
      <c r="AF722" s="77" t="str">
        <f t="shared" ref="AF722" si="14">_xlfn.CONCAT(AD722, " Bottle(s) Required")</f>
        <v>0 Bottle(s) Required</v>
      </c>
    </row>
    <row r="723" spans="1:32" s="77" customFormat="1" ht="18.5" x14ac:dyDescent="0.45">
      <c r="A723" s="130" t="s">
        <v>307</v>
      </c>
      <c r="B723" s="78"/>
      <c r="C723" s="78"/>
      <c r="D723" s="91" t="s">
        <v>293</v>
      </c>
      <c r="E723" s="92"/>
      <c r="F723" s="93"/>
      <c r="G723" s="120" t="str">
        <f>IF(AND(F667=0),AB718,AF723)</f>
        <v>Not required</v>
      </c>
      <c r="H723" s="93"/>
      <c r="I723" s="93"/>
      <c r="J723" s="93"/>
      <c r="K723" s="86"/>
      <c r="L723" s="86"/>
      <c r="AB723" s="77">
        <f>F667*I667</f>
        <v>0</v>
      </c>
      <c r="AC723" s="77">
        <f>AB723/500</f>
        <v>0</v>
      </c>
      <c r="AD723" s="77">
        <f>ROUNDUP(AC723,0)</f>
        <v>0</v>
      </c>
      <c r="AF723" s="77" t="str">
        <f t="shared" ref="AF723" si="15">_xlfn.CONCAT(AD723, " Bottle(s) Required")</f>
        <v>0 Bottle(s) Required</v>
      </c>
    </row>
    <row r="724" spans="1:32" s="77" customFormat="1" ht="18.5" x14ac:dyDescent="0.45">
      <c r="A724" s="130" t="s">
        <v>307</v>
      </c>
      <c r="B724" s="78"/>
      <c r="C724" s="78"/>
      <c r="D724" s="91" t="s">
        <v>294</v>
      </c>
      <c r="E724" s="92"/>
      <c r="F724" s="93"/>
      <c r="G724" s="120" t="e">
        <f>IF(AND(F668=0),AB719,AF724)</f>
        <v>#VALUE!</v>
      </c>
      <c r="H724" s="93"/>
      <c r="I724" s="93"/>
      <c r="J724" s="93"/>
      <c r="K724" s="86"/>
      <c r="L724" s="86"/>
      <c r="AB724" s="77" t="e">
        <f>F669*I669</f>
        <v>#VALUE!</v>
      </c>
      <c r="AC724" s="77" t="e">
        <f>AB724/500</f>
        <v>#VALUE!</v>
      </c>
      <c r="AD724" s="77" t="e">
        <f>ROUNDUP(AC724,0)</f>
        <v>#VALUE!</v>
      </c>
      <c r="AF724" s="77" t="e">
        <f t="shared" ref="AF724" si="16">_xlfn.CONCAT(AD724, " Bottle(s) Required")</f>
        <v>#VALUE!</v>
      </c>
    </row>
    <row r="725" spans="1:32" s="77" customFormat="1" ht="18.5" x14ac:dyDescent="0.45">
      <c r="A725" s="130" t="s">
        <v>307</v>
      </c>
      <c r="B725" s="78"/>
      <c r="C725" s="78"/>
      <c r="D725" s="91" t="s">
        <v>284</v>
      </c>
      <c r="E725" s="92"/>
      <c r="F725" s="93"/>
      <c r="G725" s="120" t="s">
        <v>279</v>
      </c>
      <c r="H725" s="93"/>
      <c r="I725" s="93"/>
      <c r="J725" s="93"/>
      <c r="K725" s="103"/>
      <c r="L725" s="86"/>
    </row>
    <row r="726" spans="1:32" s="77" customFormat="1" ht="18.5" x14ac:dyDescent="0.45">
      <c r="A726" s="130" t="s">
        <v>307</v>
      </c>
      <c r="B726" s="78"/>
      <c r="C726" s="78"/>
      <c r="D726" s="91" t="s">
        <v>295</v>
      </c>
      <c r="E726" s="92"/>
      <c r="F726" s="93"/>
      <c r="G726" s="120" t="str">
        <f>IF(AND(F682=0),AB718,AF726)</f>
        <v>Not required</v>
      </c>
      <c r="H726" s="93"/>
      <c r="I726" s="93"/>
      <c r="J726" s="93"/>
      <c r="K726" s="103"/>
      <c r="L726" s="86"/>
      <c r="AB726" s="77">
        <f>F682*I682</f>
        <v>0</v>
      </c>
      <c r="AC726" s="77">
        <f t="shared" ref="AC726:AC728" si="17">AB726/500</f>
        <v>0</v>
      </c>
      <c r="AD726" s="77">
        <f t="shared" ref="AD726:AD728" si="18">ROUNDUP(AC726,0)</f>
        <v>0</v>
      </c>
      <c r="AF726" s="77" t="str">
        <f t="shared" ref="AF726" si="19">_xlfn.CONCAT(AD726, " Bottle(s) Required")</f>
        <v>0 Bottle(s) Required</v>
      </c>
    </row>
    <row r="727" spans="1:32" s="77" customFormat="1" ht="18.5" x14ac:dyDescent="0.45">
      <c r="A727" s="130" t="s">
        <v>307</v>
      </c>
      <c r="B727" s="78"/>
      <c r="C727" s="78"/>
      <c r="D727" s="91" t="s">
        <v>296</v>
      </c>
      <c r="E727" s="92"/>
      <c r="F727" s="93"/>
      <c r="G727" s="120" t="str">
        <f>IF(AND(F683=0),AB718,AF727)</f>
        <v>Not required</v>
      </c>
      <c r="H727" s="93"/>
      <c r="I727" s="93"/>
      <c r="J727" s="93"/>
      <c r="K727" s="103"/>
      <c r="L727" s="86"/>
      <c r="AB727" s="77">
        <f>F683*I683</f>
        <v>0</v>
      </c>
      <c r="AC727" s="77">
        <f t="shared" si="17"/>
        <v>0</v>
      </c>
      <c r="AD727" s="77">
        <f t="shared" si="18"/>
        <v>0</v>
      </c>
      <c r="AF727" s="77" t="str">
        <f t="shared" ref="AF727" si="20">_xlfn.CONCAT(AD727, " Bottle(s) Required")</f>
        <v>0 Bottle(s) Required</v>
      </c>
    </row>
    <row r="728" spans="1:32" s="77" customFormat="1" ht="18.5" x14ac:dyDescent="0.45">
      <c r="A728" s="130" t="s">
        <v>307</v>
      </c>
      <c r="B728" s="78"/>
      <c r="C728" s="78"/>
      <c r="D728" s="91" t="s">
        <v>297</v>
      </c>
      <c r="E728" s="92"/>
      <c r="F728" s="93"/>
      <c r="G728" s="120" t="str">
        <f>IF(AND(F684=0),AB718,AF728)</f>
        <v>Not required</v>
      </c>
      <c r="H728" s="93"/>
      <c r="I728" s="93"/>
      <c r="J728" s="93"/>
      <c r="K728" s="103"/>
      <c r="L728" s="86"/>
      <c r="AB728" s="77">
        <f>F684*I684</f>
        <v>0</v>
      </c>
      <c r="AC728" s="77">
        <f t="shared" si="17"/>
        <v>0</v>
      </c>
      <c r="AD728" s="77">
        <f t="shared" si="18"/>
        <v>0</v>
      </c>
      <c r="AF728" s="77" t="str">
        <f t="shared" ref="AF728" si="21">_xlfn.CONCAT(AD728, " Bottle(s) Required")</f>
        <v>0 Bottle(s) Required</v>
      </c>
    </row>
    <row r="729" spans="1:32" s="77" customFormat="1" ht="18.5" x14ac:dyDescent="0.45">
      <c r="A729" s="130" t="s">
        <v>307</v>
      </c>
      <c r="B729" s="78"/>
      <c r="C729" s="78"/>
      <c r="D729" s="91" t="s">
        <v>298</v>
      </c>
      <c r="E729" s="92"/>
      <c r="F729" s="93"/>
      <c r="G729" s="120" t="str">
        <f>IF(AND(F685=0),AB718,AB717)</f>
        <v>Not required</v>
      </c>
      <c r="H729" s="93"/>
      <c r="I729" s="93"/>
      <c r="J729" s="93"/>
      <c r="K729" s="103"/>
      <c r="L729" s="86"/>
    </row>
    <row r="730" spans="1:32" s="77" customFormat="1" ht="18.5" x14ac:dyDescent="0.45">
      <c r="A730" s="130" t="s">
        <v>307</v>
      </c>
      <c r="B730" s="78"/>
      <c r="C730" s="78"/>
      <c r="D730" s="91" t="s">
        <v>286</v>
      </c>
      <c r="E730" s="92"/>
      <c r="F730" s="93"/>
      <c r="G730" s="120" t="str">
        <f>IF(AND(F687=0),AB718,AB717)</f>
        <v>Not required</v>
      </c>
      <c r="H730" s="93"/>
      <c r="I730" s="93"/>
      <c r="J730" s="93"/>
      <c r="K730" s="103"/>
      <c r="L730" s="86"/>
    </row>
    <row r="731" spans="1:32" s="77" customFormat="1" ht="18.5" x14ac:dyDescent="0.45">
      <c r="A731" s="130" t="s">
        <v>307</v>
      </c>
      <c r="B731" s="78"/>
      <c r="C731" s="78"/>
      <c r="D731" s="91" t="s">
        <v>299</v>
      </c>
      <c r="E731" s="92"/>
      <c r="F731" s="93"/>
      <c r="G731" s="120" t="str">
        <f>IF(AND(F689=0),AB718,AB717)</f>
        <v>Not required</v>
      </c>
      <c r="H731" s="93"/>
      <c r="I731" s="93"/>
      <c r="J731" s="93"/>
      <c r="K731" s="103"/>
      <c r="L731" s="86"/>
    </row>
    <row r="732" spans="1:32" s="77" customFormat="1" ht="18.5" x14ac:dyDescent="0.45">
      <c r="A732" s="130" t="s">
        <v>307</v>
      </c>
      <c r="B732" s="78"/>
      <c r="C732" s="78"/>
      <c r="D732" s="91" t="s">
        <v>300</v>
      </c>
      <c r="E732" s="92"/>
      <c r="F732" s="93"/>
      <c r="G732" s="120" t="str">
        <f>IF(AND(F691=0),AB718,AB717)</f>
        <v>Not required</v>
      </c>
      <c r="H732" s="93"/>
      <c r="I732" s="93"/>
      <c r="J732" s="93"/>
      <c r="K732" s="103"/>
      <c r="L732" s="86"/>
    </row>
    <row r="733" spans="1:32" s="77" customFormat="1" ht="18.5" x14ac:dyDescent="0.45">
      <c r="A733" s="130" t="s">
        <v>307</v>
      </c>
      <c r="B733" s="78"/>
      <c r="C733" s="78"/>
      <c r="D733" s="91" t="s">
        <v>313</v>
      </c>
      <c r="E733" s="92"/>
      <c r="F733" s="93"/>
      <c r="G733" s="120" t="str">
        <f>IF(AND(F561&gt;=2),AB718,AB719)</f>
        <v>Not required</v>
      </c>
      <c r="H733" s="93"/>
      <c r="I733" s="93"/>
      <c r="J733" s="93"/>
      <c r="K733" s="103"/>
      <c r="L733" s="86"/>
    </row>
    <row r="734" spans="1:32" s="77" customFormat="1" ht="18.5" x14ac:dyDescent="0.45">
      <c r="A734" s="130" t="s">
        <v>307</v>
      </c>
      <c r="B734" s="78"/>
      <c r="C734" s="78"/>
      <c r="D734" s="91" t="s">
        <v>301</v>
      </c>
      <c r="E734" s="92"/>
      <c r="F734" s="93"/>
      <c r="G734" s="120" t="str">
        <f>IF(AND(F698=0),AB718,AF734)</f>
        <v>Not required</v>
      </c>
      <c r="H734" s="93"/>
      <c r="I734" s="93"/>
      <c r="J734" s="93"/>
      <c r="K734" s="103"/>
      <c r="L734" s="86"/>
      <c r="AB734" s="77">
        <f>F698*I698</f>
        <v>0</v>
      </c>
      <c r="AC734" s="77">
        <f t="shared" ref="AC734" si="22">AB734/500</f>
        <v>0</v>
      </c>
      <c r="AD734" s="77">
        <f t="shared" ref="AD734" si="23">ROUNDUP(AC734,0)</f>
        <v>0</v>
      </c>
      <c r="AF734" s="77" t="str">
        <f t="shared" ref="AF734" si="24">_xlfn.CONCAT(AD734, " Bottle(s) Required")</f>
        <v>0 Bottle(s) Required</v>
      </c>
    </row>
    <row r="735" spans="1:32" s="77" customFormat="1" ht="18.5" x14ac:dyDescent="0.45">
      <c r="A735" s="130" t="s">
        <v>307</v>
      </c>
      <c r="B735" s="78"/>
      <c r="C735" s="78"/>
      <c r="D735" s="99"/>
      <c r="E735" s="85"/>
      <c r="F735" s="121"/>
      <c r="G735" s="121"/>
      <c r="H735" s="121"/>
      <c r="I735" s="121"/>
      <c r="J735" s="121"/>
      <c r="K735" s="103"/>
      <c r="L735" s="86"/>
    </row>
    <row r="736" spans="1:32" s="77" customFormat="1" ht="18.5" x14ac:dyDescent="0.45">
      <c r="A736" s="129" t="s">
        <v>307</v>
      </c>
      <c r="B736" s="78"/>
      <c r="C736" s="78"/>
      <c r="D736" s="87" t="s">
        <v>287</v>
      </c>
      <c r="E736" s="88"/>
      <c r="F736" s="89"/>
      <c r="G736" s="120" t="s">
        <v>288</v>
      </c>
      <c r="H736" s="89"/>
      <c r="I736" s="89"/>
      <c r="J736" s="89"/>
      <c r="K736" s="86"/>
      <c r="L736" s="86"/>
    </row>
    <row r="737" spans="1:23" s="77" customFormat="1" ht="18.5" x14ac:dyDescent="0.45">
      <c r="A737" s="130" t="s">
        <v>307</v>
      </c>
      <c r="B737" s="78"/>
      <c r="C737" s="78"/>
      <c r="D737" s="87" t="s">
        <v>289</v>
      </c>
      <c r="E737" s="88"/>
      <c r="F737" s="89"/>
      <c r="G737" s="120" t="s">
        <v>290</v>
      </c>
      <c r="H737" s="89"/>
      <c r="I737" s="89"/>
      <c r="J737" s="89"/>
      <c r="K737" s="103"/>
      <c r="L737" s="86"/>
    </row>
    <row r="738" spans="1:23" s="77" customFormat="1" ht="18.5" x14ac:dyDescent="0.45">
      <c r="A738" s="130" t="s">
        <v>307</v>
      </c>
      <c r="B738" s="78"/>
      <c r="C738" s="78"/>
      <c r="D738" s="87" t="s">
        <v>303</v>
      </c>
      <c r="E738" s="88"/>
      <c r="F738" s="89"/>
      <c r="G738" s="120" t="s">
        <v>304</v>
      </c>
      <c r="H738" s="89"/>
      <c r="I738" s="89"/>
      <c r="J738" s="89"/>
      <c r="K738" s="103"/>
      <c r="L738" s="86"/>
    </row>
    <row r="739" spans="1:23" s="77" customFormat="1" ht="18.5" x14ac:dyDescent="0.45">
      <c r="A739" s="130" t="s">
        <v>307</v>
      </c>
      <c r="B739" s="78"/>
      <c r="C739" s="78"/>
      <c r="D739" s="87" t="s">
        <v>305</v>
      </c>
      <c r="E739" s="88"/>
      <c r="F739" s="89"/>
      <c r="G739" s="120" t="s">
        <v>306</v>
      </c>
      <c r="H739" s="89"/>
      <c r="I739" s="89"/>
      <c r="J739" s="89"/>
      <c r="K739" s="103"/>
      <c r="L739" s="86"/>
    </row>
    <row r="740" spans="1:23" s="77" customFormat="1" ht="18.5" x14ac:dyDescent="0.45">
      <c r="A740" s="130" t="s">
        <v>307</v>
      </c>
      <c r="B740" s="78"/>
      <c r="C740" s="78"/>
      <c r="D740" s="99"/>
      <c r="E740" s="85"/>
      <c r="F740" s="121"/>
      <c r="G740" s="121"/>
      <c r="H740" s="121"/>
      <c r="I740" s="121"/>
      <c r="J740" s="121"/>
      <c r="K740" s="103"/>
      <c r="L740" s="86"/>
    </row>
    <row r="741" spans="1:23" s="77" customFormat="1" ht="15" thickBot="1" x14ac:dyDescent="0.4">
      <c r="A741" s="131" t="s">
        <v>307</v>
      </c>
      <c r="B741" s="78"/>
      <c r="C741" s="115"/>
      <c r="D741" s="116"/>
      <c r="E741" s="116"/>
      <c r="F741" s="116"/>
      <c r="G741" s="116"/>
      <c r="H741" s="116"/>
      <c r="I741" s="116"/>
      <c r="J741" s="116"/>
      <c r="K741" s="117"/>
      <c r="L741" s="86"/>
      <c r="N741" s="118"/>
      <c r="O741" s="118"/>
      <c r="P741" s="118"/>
      <c r="Q741" s="118"/>
      <c r="R741" s="118"/>
      <c r="S741" s="118"/>
      <c r="T741" s="118"/>
      <c r="W741" s="119"/>
    </row>
    <row r="742" spans="1:23" s="77" customFormat="1" x14ac:dyDescent="0.35">
      <c r="A742" s="131" t="s">
        <v>307</v>
      </c>
      <c r="B742" s="78"/>
      <c r="C742" s="85"/>
      <c r="D742" s="85"/>
      <c r="E742" s="85"/>
      <c r="F742" s="85"/>
      <c r="G742" s="85"/>
      <c r="H742" s="85"/>
      <c r="I742" s="85"/>
      <c r="J742" s="85"/>
      <c r="K742" s="85"/>
      <c r="L742" s="86"/>
    </row>
    <row r="743" spans="1:23" s="77" customFormat="1" ht="15" thickBot="1" x14ac:dyDescent="0.4">
      <c r="A743" s="131" t="s">
        <v>307</v>
      </c>
      <c r="B743" s="115"/>
      <c r="C743" s="116"/>
      <c r="D743" s="116"/>
      <c r="E743" s="116"/>
      <c r="F743" s="116"/>
      <c r="G743" s="116"/>
      <c r="H743" s="116"/>
      <c r="I743" s="116"/>
      <c r="J743" s="116"/>
      <c r="K743" s="116"/>
      <c r="L743" s="117"/>
    </row>
    <row r="744" spans="1:23" s="77" customFormat="1" x14ac:dyDescent="0.35">
      <c r="A744" s="131"/>
    </row>
    <row r="745" spans="1:23" s="77" customFormat="1" x14ac:dyDescent="0.35">
      <c r="A745" s="131"/>
    </row>
  </sheetData>
  <sheetProtection algorithmName="SHA-512" hashValue="T7zSdhZUAx13LZhaQBJZWSyG1w3eb1rWzrfDFIstTOLDN6+ycjdaXLgid+2tuHsatdc4TQ4f8iCcK/UYA3giTw==" saltValue="8WPEZO46vrrPchAdU1Vt3Q==" spinCount="100000" sheet="1" objects="1" scenarios="1" selectLockedCells="1"/>
  <mergeCells count="7">
    <mergeCell ref="K41:L41"/>
    <mergeCell ref="J42:J46"/>
    <mergeCell ref="F693:J697"/>
    <mergeCell ref="F674:J681"/>
    <mergeCell ref="D307:J307"/>
    <mergeCell ref="D571:J571"/>
    <mergeCell ref="G41:J41"/>
  </mergeCells>
  <pageMargins left="0.7" right="0.7" top="0.75" bottom="0.75" header="0.3" footer="0.3"/>
  <pageSetup scale="40" orientation="portrait" r:id="rId1"/>
  <headerFooter>
    <oddFooter xml:space="preserve">&amp;LUnrestricted </oddFooter>
    <evenFooter xml:space="preserve">&amp;LUnrestricted </evenFooter>
    <firstFooter xml:space="preserve">&amp;LUnrestricted </firstFooter>
  </headerFooter>
  <rowBreaks count="5" manualBreakCount="5">
    <brk id="158" max="16383" man="1"/>
    <brk id="281" max="16383" man="1"/>
    <brk id="413" max="16383" man="1"/>
    <brk id="558" max="16383" man="1"/>
    <brk id="6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4F7D-907A-4967-88EB-AB4745A00197}">
  <dimension ref="A1:AG101"/>
  <sheetViews>
    <sheetView showGridLines="0" topLeftCell="B1" zoomScaleNormal="100" workbookViewId="0">
      <selection activeCell="F4" sqref="F4"/>
    </sheetView>
  </sheetViews>
  <sheetFormatPr defaultColWidth="8.90625" defaultRowHeight="12.5" x14ac:dyDescent="0.25"/>
  <cols>
    <col min="1" max="1" width="17.54296875" style="132" hidden="1" customWidth="1"/>
    <col min="2" max="2" width="6.08984375" style="133" customWidth="1"/>
    <col min="3" max="3" width="21.08984375" style="133" customWidth="1"/>
    <col min="4" max="4" width="5.54296875" style="133" customWidth="1"/>
    <col min="5" max="5" width="13.90625" style="133" customWidth="1"/>
    <col min="6" max="6" width="11.36328125" style="133" customWidth="1"/>
    <col min="7" max="7" width="2" style="133" customWidth="1"/>
    <col min="8" max="8" width="8.90625" style="133"/>
    <col min="9" max="9" width="15.36328125" style="133" customWidth="1"/>
    <col min="10" max="10" width="6.08984375" style="133" customWidth="1"/>
    <col min="11" max="11" width="15.6328125" style="133" customWidth="1"/>
    <col min="12" max="12" width="1.453125" style="133" customWidth="1"/>
    <col min="13" max="13" width="10.54296875" style="134" customWidth="1"/>
    <col min="14" max="14" width="21.08984375" style="135" hidden="1" customWidth="1"/>
    <col min="15" max="15" width="4.453125" style="133" hidden="1" customWidth="1"/>
    <col min="16" max="16" width="1.453125" style="133" customWidth="1"/>
    <col min="17" max="17" width="11.08984375" style="133" customWidth="1"/>
    <col min="18" max="18" width="3.453125" style="133" customWidth="1"/>
    <col min="19" max="20" width="10.90625" style="133" customWidth="1"/>
    <col min="21" max="21" width="1.90625" style="133" customWidth="1"/>
    <col min="22" max="22" width="21.453125" style="135" customWidth="1"/>
    <col min="23" max="24" width="1.90625" style="133" customWidth="1"/>
    <col min="25" max="25" width="6.6328125" style="133" hidden="1" customWidth="1"/>
    <col min="26" max="26" width="44.6328125" style="133" bestFit="1" customWidth="1"/>
    <col min="27" max="27" width="3.453125" style="133" customWidth="1"/>
    <col min="28" max="28" width="55" style="134" bestFit="1" customWidth="1"/>
    <col min="29" max="29" width="12.08984375" style="134" customWidth="1"/>
    <col min="30" max="30" width="15" style="136" hidden="1" customWidth="1"/>
    <col min="31" max="31" width="12.90625" style="133" customWidth="1"/>
    <col min="32" max="32" width="8.90625" style="133"/>
    <col min="33" max="33" width="84.6328125" style="133" customWidth="1"/>
    <col min="34" max="16384" width="8.90625" style="133"/>
  </cols>
  <sheetData>
    <row r="1" spans="1:33" ht="13" thickBot="1" x14ac:dyDescent="0.3"/>
    <row r="2" spans="1:33" ht="198" customHeight="1" x14ac:dyDescent="0.25">
      <c r="C2" s="239" t="s">
        <v>38</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1"/>
    </row>
    <row r="3" spans="1:33" ht="8.4" customHeight="1" x14ac:dyDescent="0.25">
      <c r="C3" s="137"/>
      <c r="D3" s="138"/>
      <c r="E3" s="138"/>
      <c r="F3" s="138"/>
      <c r="G3" s="138"/>
      <c r="H3" s="138"/>
      <c r="I3" s="138"/>
      <c r="J3" s="138"/>
      <c r="K3" s="138"/>
      <c r="L3" s="138"/>
      <c r="M3" s="139"/>
      <c r="N3" s="140"/>
      <c r="O3" s="138"/>
      <c r="P3" s="138"/>
      <c r="Q3" s="138"/>
      <c r="R3" s="138"/>
      <c r="S3" s="138"/>
      <c r="T3" s="138"/>
      <c r="U3" s="138"/>
      <c r="V3" s="140"/>
      <c r="W3" s="138"/>
      <c r="X3" s="138"/>
      <c r="Y3" s="138"/>
      <c r="Z3" s="138"/>
      <c r="AA3" s="138"/>
      <c r="AB3" s="139"/>
      <c r="AC3" s="139"/>
      <c r="AD3" s="141"/>
      <c r="AE3" s="142"/>
    </row>
    <row r="4" spans="1:33" ht="16.5" thickBot="1" x14ac:dyDescent="0.4">
      <c r="C4" s="143" t="s">
        <v>317</v>
      </c>
      <c r="D4" s="138"/>
      <c r="E4" s="138"/>
      <c r="F4" s="144">
        <v>0</v>
      </c>
      <c r="G4" s="145" t="s">
        <v>318</v>
      </c>
      <c r="H4" s="138"/>
      <c r="I4" s="138"/>
      <c r="J4" s="138"/>
      <c r="K4" s="138"/>
      <c r="L4" s="138"/>
      <c r="M4" s="139"/>
      <c r="N4" s="140"/>
      <c r="O4" s="138"/>
      <c r="P4" s="138"/>
      <c r="Q4" s="138"/>
      <c r="R4" s="138"/>
      <c r="S4" s="138"/>
      <c r="T4" s="138"/>
      <c r="U4" s="138"/>
      <c r="V4" s="140"/>
      <c r="W4" s="138"/>
      <c r="X4" s="138"/>
      <c r="Y4" s="138"/>
      <c r="Z4" s="138"/>
      <c r="AA4" s="138"/>
      <c r="AB4" s="139"/>
      <c r="AC4" s="139"/>
      <c r="AD4" s="141"/>
      <c r="AE4" s="142"/>
    </row>
    <row r="5" spans="1:33" ht="13.5" x14ac:dyDescent="0.3">
      <c r="C5" s="137"/>
      <c r="D5" s="138"/>
      <c r="E5" s="146" t="s">
        <v>135</v>
      </c>
      <c r="F5" s="138"/>
      <c r="G5" s="138"/>
      <c r="H5" s="138"/>
      <c r="I5" s="138"/>
      <c r="J5" s="138"/>
      <c r="K5" s="138"/>
      <c r="L5" s="138"/>
      <c r="M5" s="139"/>
      <c r="N5" s="140"/>
      <c r="O5" s="138"/>
      <c r="P5" s="138"/>
      <c r="Q5" s="138"/>
      <c r="R5" s="138"/>
      <c r="S5" s="138"/>
      <c r="T5" s="138"/>
      <c r="U5" s="138"/>
      <c r="V5" s="140"/>
      <c r="W5" s="138"/>
      <c r="X5" s="138"/>
      <c r="Y5" s="138"/>
      <c r="Z5" s="138"/>
      <c r="AA5" s="138"/>
      <c r="AB5" s="139"/>
      <c r="AC5" s="139"/>
      <c r="AD5" s="141"/>
      <c r="AE5" s="142"/>
      <c r="AG5" s="242" t="s">
        <v>319</v>
      </c>
    </row>
    <row r="6" spans="1:33" ht="16.5" thickBot="1" x14ac:dyDescent="0.4">
      <c r="B6" s="147"/>
      <c r="C6" s="148" t="s">
        <v>320</v>
      </c>
      <c r="D6" s="149"/>
      <c r="E6" s="149"/>
      <c r="F6" s="150">
        <f>F4*3.78541</f>
        <v>0</v>
      </c>
      <c r="G6" s="151" t="s">
        <v>321</v>
      </c>
      <c r="H6" s="149"/>
      <c r="I6" s="149"/>
      <c r="J6" s="149"/>
      <c r="K6" s="149"/>
      <c r="L6" s="149"/>
      <c r="M6" s="152"/>
      <c r="N6" s="153"/>
      <c r="O6" s="149"/>
      <c r="P6" s="149"/>
      <c r="Q6" s="149"/>
      <c r="R6" s="149"/>
      <c r="S6" s="149"/>
      <c r="T6" s="149"/>
      <c r="U6" s="149"/>
      <c r="V6" s="153"/>
      <c r="W6" s="149"/>
      <c r="X6" s="149"/>
      <c r="Y6" s="149"/>
      <c r="Z6" s="149"/>
      <c r="AA6" s="149"/>
      <c r="AB6" s="152" t="s">
        <v>322</v>
      </c>
      <c r="AC6" s="152"/>
      <c r="AD6" s="154"/>
      <c r="AE6" s="155"/>
      <c r="AG6" s="243"/>
    </row>
    <row r="7" spans="1:33" ht="8.4" customHeight="1" thickBot="1" x14ac:dyDescent="0.3">
      <c r="B7" s="147"/>
      <c r="AG7" s="244"/>
    </row>
    <row r="8" spans="1:33" ht="28.25" customHeight="1" thickBot="1" x14ac:dyDescent="0.5">
      <c r="B8" s="147"/>
      <c r="C8" s="156" t="s">
        <v>323</v>
      </c>
      <c r="D8" s="157"/>
      <c r="E8" s="158"/>
      <c r="F8" s="158"/>
      <c r="G8" s="157"/>
      <c r="H8" s="157"/>
      <c r="I8" s="157"/>
      <c r="J8" s="158"/>
      <c r="K8" s="159"/>
      <c r="L8" s="159"/>
      <c r="M8" s="159"/>
      <c r="N8" s="160"/>
      <c r="O8" s="161"/>
      <c r="P8" s="229" t="s">
        <v>324</v>
      </c>
      <c r="Q8" s="230"/>
      <c r="R8" s="230"/>
      <c r="S8" s="230"/>
      <c r="T8" s="230"/>
      <c r="U8" s="230"/>
      <c r="V8" s="230"/>
      <c r="W8" s="230"/>
      <c r="X8" s="231"/>
      <c r="Y8" s="161"/>
      <c r="Z8" s="245" t="s">
        <v>325</v>
      </c>
      <c r="AA8" s="245"/>
      <c r="AB8" s="246"/>
      <c r="AC8" s="159"/>
      <c r="AD8" s="162"/>
      <c r="AE8" s="163"/>
      <c r="AG8" s="164"/>
    </row>
    <row r="9" spans="1:33" ht="39.5" thickBot="1" x14ac:dyDescent="0.35">
      <c r="A9" s="132" t="s">
        <v>326</v>
      </c>
      <c r="B9" s="147"/>
      <c r="C9" s="165" t="s">
        <v>327</v>
      </c>
      <c r="D9" s="166"/>
      <c r="E9" s="167" t="s">
        <v>328</v>
      </c>
      <c r="F9" s="166" t="s">
        <v>329</v>
      </c>
      <c r="G9" s="166"/>
      <c r="H9" s="167" t="s">
        <v>330</v>
      </c>
      <c r="I9" s="166" t="s">
        <v>329</v>
      </c>
      <c r="J9" s="166"/>
      <c r="K9" s="168" t="s">
        <v>331</v>
      </c>
      <c r="L9" s="166"/>
      <c r="M9" s="169" t="s">
        <v>332</v>
      </c>
      <c r="N9" s="170" t="s">
        <v>333</v>
      </c>
      <c r="O9" s="149"/>
      <c r="P9" s="232" t="s">
        <v>334</v>
      </c>
      <c r="Q9" s="233"/>
      <c r="R9" s="233"/>
      <c r="S9" s="234" t="s">
        <v>335</v>
      </c>
      <c r="T9" s="235"/>
      <c r="U9" s="171"/>
      <c r="V9" s="172" t="s">
        <v>336</v>
      </c>
      <c r="W9" s="173"/>
      <c r="X9" s="174"/>
      <c r="Y9" s="149"/>
      <c r="Z9" s="175" t="s">
        <v>337</v>
      </c>
      <c r="AA9" s="166"/>
      <c r="AB9" s="176" t="s">
        <v>338</v>
      </c>
      <c r="AC9" s="175" t="s">
        <v>339</v>
      </c>
      <c r="AD9" s="168" t="s">
        <v>331</v>
      </c>
      <c r="AE9" s="176" t="s">
        <v>329</v>
      </c>
      <c r="AG9" s="177"/>
    </row>
    <row r="10" spans="1:33" ht="5" customHeight="1" x14ac:dyDescent="0.25">
      <c r="B10" s="147"/>
      <c r="C10" s="178"/>
      <c r="D10" s="179"/>
      <c r="E10" s="179"/>
      <c r="F10" s="179"/>
      <c r="G10" s="179"/>
      <c r="H10" s="179"/>
      <c r="I10" s="179"/>
      <c r="J10" s="179"/>
      <c r="K10" s="180"/>
      <c r="L10" s="179"/>
      <c r="M10" s="159"/>
      <c r="N10" s="181"/>
      <c r="O10" s="179"/>
      <c r="P10" s="178"/>
      <c r="Q10" s="179"/>
      <c r="R10" s="179"/>
      <c r="S10" s="179"/>
      <c r="T10" s="163"/>
      <c r="U10" s="178"/>
      <c r="V10" s="181"/>
      <c r="W10" s="179"/>
      <c r="X10" s="163"/>
      <c r="Y10" s="179"/>
      <c r="Z10" s="179"/>
      <c r="AA10" s="179"/>
      <c r="AB10" s="163"/>
      <c r="AC10" s="159"/>
      <c r="AD10" s="180"/>
      <c r="AE10" s="163"/>
      <c r="AG10" s="177"/>
    </row>
    <row r="11" spans="1:33" ht="13" x14ac:dyDescent="0.3">
      <c r="A11" s="132">
        <v>54000</v>
      </c>
      <c r="B11" s="147"/>
      <c r="C11" s="137" t="s">
        <v>70</v>
      </c>
      <c r="D11" s="138"/>
      <c r="E11" s="182">
        <v>0</v>
      </c>
      <c r="F11" s="138" t="s">
        <v>13</v>
      </c>
      <c r="G11" s="138"/>
      <c r="H11" s="182">
        <v>0</v>
      </c>
      <c r="I11" s="138" t="s">
        <v>13</v>
      </c>
      <c r="J11" s="138"/>
      <c r="K11" s="141">
        <v>85</v>
      </c>
      <c r="L11" s="138"/>
      <c r="M11" s="183">
        <f>H11-E11</f>
        <v>0</v>
      </c>
      <c r="N11" s="184">
        <f>M11*$F$6/A11*1000</f>
        <v>0</v>
      </c>
      <c r="O11" s="138" t="s">
        <v>23</v>
      </c>
      <c r="P11" s="137"/>
      <c r="Q11" s="184" t="e">
        <f>N11/S11</f>
        <v>#DIV/0!</v>
      </c>
      <c r="R11" s="138" t="s">
        <v>23</v>
      </c>
      <c r="S11" s="185">
        <f>ROUNDUP(Y11,0)</f>
        <v>0</v>
      </c>
      <c r="T11" s="186" t="s">
        <v>340</v>
      </c>
      <c r="U11" s="187"/>
      <c r="V11" s="184">
        <f>N11</f>
        <v>0</v>
      </c>
      <c r="W11" s="188" t="s">
        <v>23</v>
      </c>
      <c r="X11" s="186"/>
      <c r="Y11" s="189">
        <f>M11/AC11</f>
        <v>0</v>
      </c>
      <c r="Z11" s="185" t="s">
        <v>341</v>
      </c>
      <c r="AA11" s="138"/>
      <c r="AB11" s="142" t="s">
        <v>342</v>
      </c>
      <c r="AC11" s="183">
        <v>10</v>
      </c>
      <c r="AD11" s="141">
        <v>95</v>
      </c>
      <c r="AE11" s="142" t="s">
        <v>13</v>
      </c>
      <c r="AG11" s="177"/>
    </row>
    <row r="12" spans="1:33" ht="8.4" customHeight="1" x14ac:dyDescent="0.3">
      <c r="B12" s="147"/>
      <c r="C12" s="137"/>
      <c r="D12" s="138"/>
      <c r="E12" s="138"/>
      <c r="F12" s="138"/>
      <c r="G12" s="138"/>
      <c r="H12" s="138"/>
      <c r="I12" s="138"/>
      <c r="J12" s="138"/>
      <c r="K12" s="141"/>
      <c r="L12" s="138"/>
      <c r="M12" s="183"/>
      <c r="N12" s="140"/>
      <c r="O12" s="138"/>
      <c r="P12" s="137"/>
      <c r="Q12" s="190"/>
      <c r="R12" s="138"/>
      <c r="S12" s="185"/>
      <c r="T12" s="142"/>
      <c r="U12" s="137"/>
      <c r="V12" s="140"/>
      <c r="W12" s="138"/>
      <c r="X12" s="142"/>
      <c r="Y12" s="189"/>
      <c r="Z12" s="138"/>
      <c r="AA12" s="138"/>
      <c r="AB12" s="142"/>
      <c r="AC12" s="183"/>
      <c r="AD12" s="141"/>
      <c r="AE12" s="142"/>
      <c r="AG12" s="177"/>
    </row>
    <row r="13" spans="1:33" ht="13" x14ac:dyDescent="0.3">
      <c r="A13" s="132">
        <v>4000</v>
      </c>
      <c r="B13" s="147"/>
      <c r="C13" s="137" t="s">
        <v>85</v>
      </c>
      <c r="D13" s="138"/>
      <c r="E13" s="182">
        <v>0</v>
      </c>
      <c r="F13" s="138" t="s">
        <v>13</v>
      </c>
      <c r="G13" s="138"/>
      <c r="H13" s="182">
        <v>0</v>
      </c>
      <c r="I13" s="138" t="s">
        <v>13</v>
      </c>
      <c r="J13" s="138"/>
      <c r="K13" s="141" t="s">
        <v>343</v>
      </c>
      <c r="L13" s="138"/>
      <c r="M13" s="183">
        <f>H13-E13</f>
        <v>0</v>
      </c>
      <c r="N13" s="184">
        <f>M13*$F$6/A13*1000</f>
        <v>0</v>
      </c>
      <c r="O13" s="138" t="s">
        <v>23</v>
      </c>
      <c r="P13" s="137"/>
      <c r="Q13" s="184" t="e">
        <f t="shared" ref="Q13" si="0">N13/S13</f>
        <v>#DIV/0!</v>
      </c>
      <c r="R13" s="138" t="s">
        <v>23</v>
      </c>
      <c r="S13" s="185">
        <f t="shared" ref="S13:S17" si="1">ROUNDUP(Y13,0)</f>
        <v>0</v>
      </c>
      <c r="T13" s="186" t="s">
        <v>340</v>
      </c>
      <c r="U13" s="187"/>
      <c r="V13" s="184">
        <f t="shared" ref="V13" si="2">N13</f>
        <v>0</v>
      </c>
      <c r="W13" s="188" t="s">
        <v>23</v>
      </c>
      <c r="X13" s="186"/>
      <c r="Y13" s="189">
        <f t="shared" ref="Y13:Y17" si="3">M13/AC13</f>
        <v>0</v>
      </c>
      <c r="Z13" s="185" t="s">
        <v>341</v>
      </c>
      <c r="AA13" s="138"/>
      <c r="AB13" s="142" t="s">
        <v>344</v>
      </c>
      <c r="AC13" s="183">
        <v>1</v>
      </c>
      <c r="AD13" s="141" t="s">
        <v>345</v>
      </c>
      <c r="AE13" s="142" t="s">
        <v>13</v>
      </c>
      <c r="AG13" s="177"/>
    </row>
    <row r="14" spans="1:33" ht="8.4" customHeight="1" x14ac:dyDescent="0.3">
      <c r="B14" s="147"/>
      <c r="C14" s="137"/>
      <c r="D14" s="138"/>
      <c r="E14" s="138"/>
      <c r="F14" s="138"/>
      <c r="G14" s="138"/>
      <c r="H14" s="138"/>
      <c r="I14" s="138"/>
      <c r="J14" s="138"/>
      <c r="K14" s="141"/>
      <c r="L14" s="138"/>
      <c r="M14" s="183"/>
      <c r="N14" s="140"/>
      <c r="O14" s="138"/>
      <c r="P14" s="137"/>
      <c r="Q14" s="190"/>
      <c r="R14" s="138"/>
      <c r="S14" s="185"/>
      <c r="T14" s="142"/>
      <c r="U14" s="137"/>
      <c r="V14" s="140"/>
      <c r="W14" s="138"/>
      <c r="X14" s="142"/>
      <c r="Y14" s="189"/>
      <c r="Z14" s="138"/>
      <c r="AA14" s="138"/>
      <c r="AB14" s="142"/>
      <c r="AC14" s="183"/>
      <c r="AD14" s="141"/>
      <c r="AE14" s="142"/>
      <c r="AG14" s="177"/>
    </row>
    <row r="15" spans="1:33" ht="13" x14ac:dyDescent="0.3">
      <c r="A15" s="132">
        <v>1000</v>
      </c>
      <c r="B15" s="147"/>
      <c r="C15" s="137" t="s">
        <v>346</v>
      </c>
      <c r="D15" s="138"/>
      <c r="E15" s="182">
        <v>0</v>
      </c>
      <c r="F15" s="138" t="s">
        <v>13</v>
      </c>
      <c r="G15" s="138"/>
      <c r="H15" s="182">
        <v>0</v>
      </c>
      <c r="I15" s="138" t="s">
        <v>13</v>
      </c>
      <c r="J15" s="138"/>
      <c r="K15" s="141">
        <v>1.5</v>
      </c>
      <c r="L15" s="138"/>
      <c r="M15" s="183">
        <f>H15-E15</f>
        <v>0</v>
      </c>
      <c r="N15" s="184">
        <f>M15*$F$6/A15*1000</f>
        <v>0</v>
      </c>
      <c r="O15" s="138" t="s">
        <v>23</v>
      </c>
      <c r="P15" s="137"/>
      <c r="Q15" s="184" t="e">
        <f t="shared" ref="Q15" si="4">N15/S15</f>
        <v>#DIV/0!</v>
      </c>
      <c r="R15" s="138" t="s">
        <v>23</v>
      </c>
      <c r="S15" s="185">
        <f t="shared" si="1"/>
        <v>0</v>
      </c>
      <c r="T15" s="186" t="s">
        <v>340</v>
      </c>
      <c r="U15" s="187"/>
      <c r="V15" s="184">
        <f t="shared" ref="V15" si="5">N15</f>
        <v>0</v>
      </c>
      <c r="W15" s="188" t="s">
        <v>23</v>
      </c>
      <c r="X15" s="186"/>
      <c r="Y15" s="189">
        <f t="shared" si="3"/>
        <v>0</v>
      </c>
      <c r="Z15" s="185" t="s">
        <v>341</v>
      </c>
      <c r="AA15" s="138"/>
      <c r="AB15" s="142" t="s">
        <v>347</v>
      </c>
      <c r="AC15" s="183">
        <v>0.1</v>
      </c>
      <c r="AD15" s="141">
        <v>1.7</v>
      </c>
      <c r="AE15" s="142" t="s">
        <v>13</v>
      </c>
      <c r="AF15" s="133" t="s">
        <v>145</v>
      </c>
      <c r="AG15" s="177"/>
    </row>
    <row r="16" spans="1:33" ht="8.4" customHeight="1" x14ac:dyDescent="0.3">
      <c r="B16" s="147"/>
      <c r="C16" s="137"/>
      <c r="D16" s="138"/>
      <c r="E16" s="138"/>
      <c r="F16" s="138"/>
      <c r="G16" s="138"/>
      <c r="H16" s="138"/>
      <c r="I16" s="138"/>
      <c r="J16" s="138"/>
      <c r="K16" s="141"/>
      <c r="L16" s="138"/>
      <c r="M16" s="139"/>
      <c r="N16" s="140"/>
      <c r="O16" s="138"/>
      <c r="P16" s="137"/>
      <c r="Q16" s="190"/>
      <c r="R16" s="138"/>
      <c r="S16" s="185"/>
      <c r="T16" s="142"/>
      <c r="U16" s="137"/>
      <c r="V16" s="140"/>
      <c r="W16" s="138"/>
      <c r="X16" s="142"/>
      <c r="Y16" s="189"/>
      <c r="Z16" s="138"/>
      <c r="AA16" s="138"/>
      <c r="AB16" s="142"/>
      <c r="AC16" s="183"/>
      <c r="AD16" s="141"/>
      <c r="AE16" s="142"/>
      <c r="AG16" s="177"/>
    </row>
    <row r="17" spans="1:33" ht="13.5" thickBot="1" x14ac:dyDescent="0.35">
      <c r="A17" s="132">
        <v>1000</v>
      </c>
      <c r="B17" s="147"/>
      <c r="C17" s="191" t="s">
        <v>250</v>
      </c>
      <c r="D17" s="149"/>
      <c r="E17" s="192">
        <v>0</v>
      </c>
      <c r="F17" s="149" t="s">
        <v>13</v>
      </c>
      <c r="G17" s="149"/>
      <c r="H17" s="192">
        <v>0</v>
      </c>
      <c r="I17" s="149" t="s">
        <v>13</v>
      </c>
      <c r="J17" s="149"/>
      <c r="K17" s="154" t="s">
        <v>348</v>
      </c>
      <c r="L17" s="149"/>
      <c r="M17" s="152">
        <f>H17-E17</f>
        <v>0</v>
      </c>
      <c r="N17" s="193">
        <f>M17*$F$6/A17*1000</f>
        <v>0</v>
      </c>
      <c r="O17" s="149" t="s">
        <v>23</v>
      </c>
      <c r="P17" s="191"/>
      <c r="Q17" s="193" t="e">
        <f t="shared" ref="Q17" si="6">N17/S17</f>
        <v>#DIV/0!</v>
      </c>
      <c r="R17" s="149" t="s">
        <v>23</v>
      </c>
      <c r="S17" s="166">
        <f t="shared" si="1"/>
        <v>0</v>
      </c>
      <c r="T17" s="194" t="s">
        <v>340</v>
      </c>
      <c r="U17" s="195"/>
      <c r="V17" s="193">
        <f t="shared" ref="V17" si="7">N17</f>
        <v>0</v>
      </c>
      <c r="W17" s="196" t="s">
        <v>23</v>
      </c>
      <c r="X17" s="194"/>
      <c r="Y17" s="197">
        <f t="shared" si="3"/>
        <v>0</v>
      </c>
      <c r="Z17" s="198" t="s">
        <v>349</v>
      </c>
      <c r="AA17" s="149"/>
      <c r="AB17" s="155"/>
      <c r="AC17" s="199">
        <v>0.1</v>
      </c>
      <c r="AD17" s="154">
        <v>0.2</v>
      </c>
      <c r="AE17" s="155" t="s">
        <v>13</v>
      </c>
      <c r="AG17" s="200"/>
    </row>
    <row r="18" spans="1:33" ht="8.4" customHeight="1" thickBot="1" x14ac:dyDescent="0.3">
      <c r="B18" s="147"/>
      <c r="AB18" s="133"/>
    </row>
    <row r="19" spans="1:33" ht="28.25" customHeight="1" thickBot="1" x14ac:dyDescent="0.5">
      <c r="B19" s="147"/>
      <c r="C19" s="156" t="s">
        <v>350</v>
      </c>
      <c r="D19" s="157"/>
      <c r="E19" s="158"/>
      <c r="F19" s="158"/>
      <c r="G19" s="157"/>
      <c r="H19" s="157"/>
      <c r="I19" s="157"/>
      <c r="J19" s="158"/>
      <c r="K19" s="159"/>
      <c r="L19" s="159"/>
      <c r="M19" s="159"/>
      <c r="N19" s="181"/>
      <c r="O19" s="179"/>
      <c r="P19" s="229" t="s">
        <v>324</v>
      </c>
      <c r="Q19" s="230"/>
      <c r="R19" s="230"/>
      <c r="S19" s="230"/>
      <c r="T19" s="230"/>
      <c r="U19" s="230"/>
      <c r="V19" s="230"/>
      <c r="W19" s="230"/>
      <c r="X19" s="231"/>
      <c r="Y19" s="179"/>
      <c r="Z19" s="245" t="s">
        <v>325</v>
      </c>
      <c r="AA19" s="245"/>
      <c r="AB19" s="246"/>
      <c r="AC19" s="159"/>
      <c r="AD19" s="180"/>
      <c r="AE19" s="163"/>
      <c r="AG19" s="164"/>
    </row>
    <row r="20" spans="1:33" ht="39.5" thickBot="1" x14ac:dyDescent="0.35">
      <c r="A20" s="132" t="s">
        <v>326</v>
      </c>
      <c r="B20" s="147"/>
      <c r="C20" s="165" t="s">
        <v>327</v>
      </c>
      <c r="D20" s="166"/>
      <c r="E20" s="166" t="s">
        <v>351</v>
      </c>
      <c r="F20" s="166" t="s">
        <v>329</v>
      </c>
      <c r="G20" s="166"/>
      <c r="H20" s="166" t="s">
        <v>352</v>
      </c>
      <c r="I20" s="166" t="s">
        <v>329</v>
      </c>
      <c r="J20" s="166"/>
      <c r="K20" s="168" t="s">
        <v>331</v>
      </c>
      <c r="L20" s="166"/>
      <c r="M20" s="169" t="s">
        <v>332</v>
      </c>
      <c r="N20" s="170" t="s">
        <v>353</v>
      </c>
      <c r="O20" s="149"/>
      <c r="P20" s="232" t="s">
        <v>334</v>
      </c>
      <c r="Q20" s="233"/>
      <c r="R20" s="233"/>
      <c r="S20" s="234" t="s">
        <v>335</v>
      </c>
      <c r="T20" s="235"/>
      <c r="U20" s="201"/>
      <c r="V20" s="170" t="s">
        <v>353</v>
      </c>
      <c r="W20" s="201"/>
      <c r="X20" s="202"/>
      <c r="Y20" s="149"/>
      <c r="Z20" s="175" t="s">
        <v>337</v>
      </c>
      <c r="AA20" s="166"/>
      <c r="AB20" s="176" t="s">
        <v>338</v>
      </c>
      <c r="AC20" s="175" t="s">
        <v>339</v>
      </c>
      <c r="AD20" s="168" t="s">
        <v>331</v>
      </c>
      <c r="AE20" s="176" t="s">
        <v>329</v>
      </c>
      <c r="AG20" s="177"/>
    </row>
    <row r="21" spans="1:33" ht="5" customHeight="1" x14ac:dyDescent="0.25">
      <c r="B21" s="147"/>
      <c r="C21" s="137"/>
      <c r="D21" s="138"/>
      <c r="E21" s="138"/>
      <c r="F21" s="138"/>
      <c r="G21" s="138"/>
      <c r="H21" s="138"/>
      <c r="I21" s="138"/>
      <c r="J21" s="138"/>
      <c r="K21" s="141"/>
      <c r="L21" s="138"/>
      <c r="M21" s="139"/>
      <c r="N21" s="140"/>
      <c r="O21" s="138"/>
      <c r="P21" s="137"/>
      <c r="Q21" s="179"/>
      <c r="R21" s="179"/>
      <c r="S21" s="179"/>
      <c r="T21" s="163"/>
      <c r="U21" s="178"/>
      <c r="V21" s="181"/>
      <c r="W21" s="179"/>
      <c r="X21" s="163"/>
      <c r="Y21" s="138"/>
      <c r="Z21" s="138"/>
      <c r="AA21" s="138"/>
      <c r="AB21" s="142"/>
      <c r="AC21" s="139"/>
      <c r="AD21" s="141"/>
      <c r="AE21" s="142"/>
      <c r="AG21" s="177"/>
    </row>
    <row r="22" spans="1:33" ht="13" x14ac:dyDescent="0.3">
      <c r="A22" s="132">
        <v>100</v>
      </c>
      <c r="B22" s="147"/>
      <c r="C22" s="137" t="s">
        <v>117</v>
      </c>
      <c r="D22" s="138"/>
      <c r="E22" s="182">
        <v>0</v>
      </c>
      <c r="F22" s="138" t="s">
        <v>354</v>
      </c>
      <c r="G22" s="138"/>
      <c r="H22" s="182">
        <v>0</v>
      </c>
      <c r="I22" s="138" t="s">
        <v>354</v>
      </c>
      <c r="J22" s="138"/>
      <c r="K22" s="141">
        <v>15</v>
      </c>
      <c r="L22" s="138"/>
      <c r="M22" s="139">
        <f>H22-E22</f>
        <v>0</v>
      </c>
      <c r="N22" s="184">
        <f>M22*$F$6/A22*1</f>
        <v>0</v>
      </c>
      <c r="O22" s="138" t="s">
        <v>23</v>
      </c>
      <c r="P22" s="137"/>
      <c r="Q22" s="184" t="e">
        <f>N22/S22</f>
        <v>#DIV/0!</v>
      </c>
      <c r="R22" s="140" t="s">
        <v>23</v>
      </c>
      <c r="S22" s="203">
        <f>ROUNDUP(Y22,0)</f>
        <v>0</v>
      </c>
      <c r="T22" s="186" t="s">
        <v>340</v>
      </c>
      <c r="U22" s="187"/>
      <c r="V22" s="184">
        <f>N22</f>
        <v>0</v>
      </c>
      <c r="W22" s="188" t="s">
        <v>23</v>
      </c>
      <c r="X22" s="186"/>
      <c r="Y22" s="138">
        <f>M22/AC22</f>
        <v>0</v>
      </c>
      <c r="Z22" s="185" t="s">
        <v>341</v>
      </c>
      <c r="AA22" s="138"/>
      <c r="AB22" s="142"/>
      <c r="AC22" s="183">
        <v>8</v>
      </c>
      <c r="AD22" s="141">
        <v>15</v>
      </c>
      <c r="AE22" s="142" t="s">
        <v>354</v>
      </c>
      <c r="AG22" s="177"/>
    </row>
    <row r="23" spans="1:33" ht="8.4" customHeight="1" x14ac:dyDescent="0.25">
      <c r="B23" s="147"/>
      <c r="C23" s="137"/>
      <c r="D23" s="138"/>
      <c r="E23" s="138"/>
      <c r="F23" s="138"/>
      <c r="G23" s="138"/>
      <c r="H23" s="138"/>
      <c r="I23" s="138"/>
      <c r="J23" s="138"/>
      <c r="K23" s="141"/>
      <c r="L23" s="138"/>
      <c r="M23" s="139"/>
      <c r="N23" s="140"/>
      <c r="O23" s="138"/>
      <c r="P23" s="137"/>
      <c r="Q23" s="140"/>
      <c r="R23" s="138"/>
      <c r="S23" s="204"/>
      <c r="T23" s="142"/>
      <c r="U23" s="137"/>
      <c r="V23" s="140"/>
      <c r="W23" s="138"/>
      <c r="X23" s="142"/>
      <c r="Y23" s="138"/>
      <c r="Z23" s="138"/>
      <c r="AA23" s="138"/>
      <c r="AB23" s="142"/>
      <c r="AC23" s="183"/>
      <c r="AD23" s="141"/>
      <c r="AE23" s="142"/>
      <c r="AG23" s="177"/>
    </row>
    <row r="24" spans="1:33" ht="13" x14ac:dyDescent="0.3">
      <c r="A24" s="132">
        <v>100</v>
      </c>
      <c r="B24" s="147"/>
      <c r="C24" s="137" t="s">
        <v>123</v>
      </c>
      <c r="D24" s="138"/>
      <c r="E24" s="182">
        <v>0</v>
      </c>
      <c r="F24" s="138" t="s">
        <v>354</v>
      </c>
      <c r="G24" s="138"/>
      <c r="H24" s="182">
        <v>0</v>
      </c>
      <c r="I24" s="138" t="s">
        <v>354</v>
      </c>
      <c r="J24" s="138"/>
      <c r="K24" s="141">
        <v>15</v>
      </c>
      <c r="L24" s="138"/>
      <c r="M24" s="139">
        <f>H24-E24</f>
        <v>0</v>
      </c>
      <c r="N24" s="184">
        <f>M24*$F$6/A24*1</f>
        <v>0</v>
      </c>
      <c r="O24" s="138" t="s">
        <v>23</v>
      </c>
      <c r="P24" s="137"/>
      <c r="Q24" s="184" t="e">
        <f>N24/S24</f>
        <v>#DIV/0!</v>
      </c>
      <c r="R24" s="138" t="s">
        <v>23</v>
      </c>
      <c r="S24" s="203">
        <f t="shared" ref="S24:S26" si="8">ROUNDUP(Y24,0)</f>
        <v>0</v>
      </c>
      <c r="T24" s="142" t="s">
        <v>340</v>
      </c>
      <c r="U24" s="137"/>
      <c r="V24" s="184">
        <f t="shared" ref="V24" si="9">N24</f>
        <v>0</v>
      </c>
      <c r="W24" s="138" t="s">
        <v>23</v>
      </c>
      <c r="X24" s="142"/>
      <c r="Y24" s="138">
        <f t="shared" ref="Y24" si="10">M24/AC24</f>
        <v>0</v>
      </c>
      <c r="Z24" s="185" t="s">
        <v>341</v>
      </c>
      <c r="AA24" s="138"/>
      <c r="AB24" s="142"/>
      <c r="AC24" s="183">
        <v>3</v>
      </c>
      <c r="AD24" s="141">
        <v>12</v>
      </c>
      <c r="AE24" s="142" t="s">
        <v>354</v>
      </c>
      <c r="AG24" s="177"/>
    </row>
    <row r="25" spans="1:33" ht="8.4" customHeight="1" x14ac:dyDescent="0.25">
      <c r="B25" s="147"/>
      <c r="C25" s="137"/>
      <c r="D25" s="138"/>
      <c r="E25" s="138"/>
      <c r="F25" s="138"/>
      <c r="G25" s="138"/>
      <c r="H25" s="138"/>
      <c r="I25" s="138"/>
      <c r="J25" s="138"/>
      <c r="K25" s="141"/>
      <c r="L25" s="138"/>
      <c r="M25" s="139"/>
      <c r="N25" s="140"/>
      <c r="O25" s="138"/>
      <c r="P25" s="137"/>
      <c r="Q25" s="140"/>
      <c r="R25" s="138"/>
      <c r="S25" s="204"/>
      <c r="T25" s="142"/>
      <c r="U25" s="137"/>
      <c r="V25" s="140"/>
      <c r="W25" s="138"/>
      <c r="X25" s="142"/>
      <c r="Y25" s="138"/>
      <c r="Z25" s="138"/>
      <c r="AA25" s="138"/>
      <c r="AB25" s="142"/>
      <c r="AC25" s="183"/>
      <c r="AD25" s="141"/>
      <c r="AE25" s="142"/>
      <c r="AG25" s="177"/>
    </row>
    <row r="26" spans="1:33" ht="13" x14ac:dyDescent="0.3">
      <c r="A26" s="132">
        <v>100</v>
      </c>
      <c r="B26" s="147"/>
      <c r="C26" s="137" t="s">
        <v>127</v>
      </c>
      <c r="D26" s="138"/>
      <c r="E26" s="182">
        <v>0</v>
      </c>
      <c r="F26" s="138" t="s">
        <v>354</v>
      </c>
      <c r="G26" s="138"/>
      <c r="H26" s="182">
        <v>0</v>
      </c>
      <c r="I26" s="138" t="s">
        <v>354</v>
      </c>
      <c r="J26" s="138"/>
      <c r="K26" s="141" t="s">
        <v>355</v>
      </c>
      <c r="L26" s="138"/>
      <c r="M26" s="139">
        <f>H26-E26</f>
        <v>0</v>
      </c>
      <c r="N26" s="184">
        <f>M26*$F$6/A26*1</f>
        <v>0</v>
      </c>
      <c r="O26" s="138" t="s">
        <v>23</v>
      </c>
      <c r="P26" s="137"/>
      <c r="Q26" s="184" t="e">
        <f>N26/S26</f>
        <v>#DIV/0!</v>
      </c>
      <c r="R26" s="138" t="s">
        <v>23</v>
      </c>
      <c r="S26" s="203">
        <f t="shared" si="8"/>
        <v>0</v>
      </c>
      <c r="T26" s="142" t="s">
        <v>340</v>
      </c>
      <c r="U26" s="137"/>
      <c r="V26" s="184">
        <f t="shared" ref="V26" si="11">N26</f>
        <v>0</v>
      </c>
      <c r="W26" s="138" t="s">
        <v>23</v>
      </c>
      <c r="X26" s="142"/>
      <c r="Y26" s="138">
        <f t="shared" ref="Y26" si="12">M26/AC26</f>
        <v>0</v>
      </c>
      <c r="Z26" s="185" t="s">
        <v>341</v>
      </c>
      <c r="AA26" s="138"/>
      <c r="AB26" s="142"/>
      <c r="AC26" s="183">
        <v>0.5</v>
      </c>
      <c r="AD26" s="141">
        <v>5</v>
      </c>
      <c r="AE26" s="142" t="s">
        <v>354</v>
      </c>
      <c r="AG26" s="177"/>
    </row>
    <row r="27" spans="1:33" ht="8.4" customHeight="1" x14ac:dyDescent="0.25">
      <c r="B27" s="147"/>
      <c r="C27" s="137"/>
      <c r="D27" s="138"/>
      <c r="E27" s="138"/>
      <c r="F27" s="138"/>
      <c r="G27" s="138"/>
      <c r="H27" s="138"/>
      <c r="I27" s="138"/>
      <c r="J27" s="138"/>
      <c r="K27" s="141"/>
      <c r="L27" s="138"/>
      <c r="M27" s="139"/>
      <c r="N27" s="140"/>
      <c r="O27" s="138"/>
      <c r="P27" s="137"/>
      <c r="Q27" s="138"/>
      <c r="R27" s="138"/>
      <c r="S27" s="138"/>
      <c r="T27" s="142"/>
      <c r="U27" s="137"/>
      <c r="V27" s="140"/>
      <c r="W27" s="138"/>
      <c r="X27" s="142"/>
      <c r="Y27" s="138"/>
      <c r="Z27" s="138"/>
      <c r="AA27" s="138"/>
      <c r="AB27" s="142"/>
      <c r="AC27" s="183"/>
      <c r="AD27" s="141"/>
      <c r="AE27" s="142"/>
      <c r="AG27" s="177"/>
    </row>
    <row r="28" spans="1:33" ht="14.5" x14ac:dyDescent="0.35">
      <c r="A28" s="132">
        <v>37.85</v>
      </c>
      <c r="B28" s="147"/>
      <c r="C28" s="137" t="s">
        <v>356</v>
      </c>
      <c r="D28" s="138"/>
      <c r="E28" s="182">
        <v>0</v>
      </c>
      <c r="F28" s="138" t="s">
        <v>354</v>
      </c>
      <c r="G28" s="138"/>
      <c r="H28" s="182">
        <v>0.1</v>
      </c>
      <c r="I28" s="138" t="s">
        <v>354</v>
      </c>
      <c r="J28" s="138"/>
      <c r="K28" s="141" t="s">
        <v>357</v>
      </c>
      <c r="L28" s="138"/>
      <c r="M28" s="139">
        <f>H28-E28</f>
        <v>0.1</v>
      </c>
      <c r="N28" s="184">
        <f>M28*$F$6/A28*1</f>
        <v>0</v>
      </c>
      <c r="O28" s="138" t="s">
        <v>23</v>
      </c>
      <c r="P28" s="137"/>
      <c r="Q28" s="138" t="s">
        <v>358</v>
      </c>
      <c r="R28" s="138"/>
      <c r="S28" s="138"/>
      <c r="T28" s="142"/>
      <c r="U28" s="137"/>
      <c r="V28" s="184">
        <f t="shared" ref="V28" si="13">N28</f>
        <v>0</v>
      </c>
      <c r="W28" s="138" t="s">
        <v>23</v>
      </c>
      <c r="X28" s="142"/>
      <c r="Y28" s="138"/>
      <c r="Z28" s="185" t="s">
        <v>359</v>
      </c>
      <c r="AA28" s="138"/>
      <c r="AB28" s="142" t="s">
        <v>360</v>
      </c>
      <c r="AC28" s="183">
        <v>1</v>
      </c>
      <c r="AD28" s="141">
        <v>2</v>
      </c>
      <c r="AE28" s="142" t="s">
        <v>354</v>
      </c>
      <c r="AG28" s="177"/>
    </row>
    <row r="29" spans="1:33" ht="8.4" customHeight="1" x14ac:dyDescent="0.25">
      <c r="B29" s="147"/>
      <c r="C29" s="137"/>
      <c r="D29" s="138"/>
      <c r="E29" s="138"/>
      <c r="F29" s="138"/>
      <c r="G29" s="138"/>
      <c r="H29" s="138"/>
      <c r="I29" s="138"/>
      <c r="J29" s="138"/>
      <c r="K29" s="141"/>
      <c r="L29" s="138"/>
      <c r="M29" s="139"/>
      <c r="N29" s="140"/>
      <c r="O29" s="138"/>
      <c r="P29" s="137"/>
      <c r="Q29" s="138"/>
      <c r="R29" s="138"/>
      <c r="S29" s="138"/>
      <c r="T29" s="142"/>
      <c r="U29" s="137"/>
      <c r="V29" s="140"/>
      <c r="W29" s="138"/>
      <c r="X29" s="142"/>
      <c r="Y29" s="138"/>
      <c r="Z29" s="138"/>
      <c r="AA29" s="138"/>
      <c r="AB29" s="142"/>
      <c r="AC29" s="183"/>
      <c r="AD29" s="141"/>
      <c r="AE29" s="142"/>
      <c r="AG29" s="177"/>
    </row>
    <row r="30" spans="1:33" ht="13" x14ac:dyDescent="0.3">
      <c r="A30" s="132">
        <v>100</v>
      </c>
      <c r="B30" s="147"/>
      <c r="C30" s="137" t="s">
        <v>361</v>
      </c>
      <c r="D30" s="138"/>
      <c r="E30" s="182">
        <v>0</v>
      </c>
      <c r="F30" s="138" t="s">
        <v>354</v>
      </c>
      <c r="G30" s="138"/>
      <c r="H30" s="182">
        <v>0.1</v>
      </c>
      <c r="I30" s="138" t="s">
        <v>354</v>
      </c>
      <c r="J30" s="138"/>
      <c r="K30" s="141" t="s">
        <v>357</v>
      </c>
      <c r="L30" s="138"/>
      <c r="M30" s="139">
        <f>H30-E30</f>
        <v>0.1</v>
      </c>
      <c r="N30" s="184">
        <f>M30*$F$6/A30*1</f>
        <v>0</v>
      </c>
      <c r="O30" s="138" t="s">
        <v>23</v>
      </c>
      <c r="P30" s="137"/>
      <c r="Q30" s="138" t="s">
        <v>358</v>
      </c>
      <c r="R30" s="138"/>
      <c r="S30" s="138"/>
      <c r="T30" s="142"/>
      <c r="U30" s="137"/>
      <c r="V30" s="184">
        <f t="shared" ref="V30" si="14">N30</f>
        <v>0</v>
      </c>
      <c r="W30" s="138" t="s">
        <v>23</v>
      </c>
      <c r="X30" s="142"/>
      <c r="Y30" s="138"/>
      <c r="Z30" s="185" t="s">
        <v>359</v>
      </c>
      <c r="AA30" s="138"/>
      <c r="AB30" s="142" t="s">
        <v>360</v>
      </c>
      <c r="AC30" s="183">
        <v>1</v>
      </c>
      <c r="AD30" s="141">
        <v>2</v>
      </c>
      <c r="AE30" s="142" t="s">
        <v>354</v>
      </c>
      <c r="AG30" s="177"/>
    </row>
    <row r="31" spans="1:33" ht="8.4" customHeight="1" x14ac:dyDescent="0.25">
      <c r="B31" s="147"/>
      <c r="C31" s="137"/>
      <c r="D31" s="138"/>
      <c r="E31" s="138"/>
      <c r="F31" s="138"/>
      <c r="G31" s="138"/>
      <c r="H31" s="138"/>
      <c r="I31" s="138"/>
      <c r="J31" s="138"/>
      <c r="K31" s="141"/>
      <c r="L31" s="138"/>
      <c r="M31" s="139"/>
      <c r="N31" s="140"/>
      <c r="O31" s="138"/>
      <c r="P31" s="137"/>
      <c r="Q31" s="138"/>
      <c r="R31" s="138"/>
      <c r="S31" s="138"/>
      <c r="T31" s="142"/>
      <c r="U31" s="137"/>
      <c r="V31" s="140"/>
      <c r="W31" s="138"/>
      <c r="X31" s="142"/>
      <c r="Y31" s="138"/>
      <c r="Z31" s="138"/>
      <c r="AA31" s="138"/>
      <c r="AB31" s="142"/>
      <c r="AC31" s="183"/>
      <c r="AD31" s="141"/>
      <c r="AE31" s="142"/>
      <c r="AG31" s="177"/>
    </row>
    <row r="32" spans="1:33" ht="14.5" x14ac:dyDescent="0.35">
      <c r="A32" s="132">
        <v>7.57</v>
      </c>
      <c r="B32" s="147"/>
      <c r="C32" s="137" t="s">
        <v>362</v>
      </c>
      <c r="D32" s="138"/>
      <c r="E32" s="182">
        <v>0</v>
      </c>
      <c r="F32" s="138" t="s">
        <v>354</v>
      </c>
      <c r="G32" s="138"/>
      <c r="H32" s="182">
        <v>0.02</v>
      </c>
      <c r="I32" s="138" t="s">
        <v>354</v>
      </c>
      <c r="J32" s="138"/>
      <c r="K32" s="141" t="s">
        <v>363</v>
      </c>
      <c r="L32" s="138"/>
      <c r="M32" s="139">
        <f>H32-E32</f>
        <v>0.02</v>
      </c>
      <c r="N32" s="184">
        <f>M32*$F$6/A32*1</f>
        <v>0</v>
      </c>
      <c r="O32" s="138" t="s">
        <v>23</v>
      </c>
      <c r="P32" s="137"/>
      <c r="Q32" s="138" t="s">
        <v>358</v>
      </c>
      <c r="R32" s="138"/>
      <c r="S32" s="138"/>
      <c r="T32" s="142"/>
      <c r="U32" s="137"/>
      <c r="V32" s="184">
        <f t="shared" ref="V32" si="15">N32</f>
        <v>0</v>
      </c>
      <c r="W32" s="138" t="s">
        <v>23</v>
      </c>
      <c r="X32" s="142"/>
      <c r="Y32" s="138"/>
      <c r="Z32" s="185" t="s">
        <v>359</v>
      </c>
      <c r="AA32" s="138"/>
      <c r="AB32" s="142" t="s">
        <v>364</v>
      </c>
      <c r="AC32" s="183">
        <v>0.1</v>
      </c>
      <c r="AD32" s="141">
        <v>0.45</v>
      </c>
      <c r="AE32" s="142" t="s">
        <v>354</v>
      </c>
      <c r="AG32" s="177"/>
    </row>
    <row r="33" spans="1:33" ht="8.4" customHeight="1" x14ac:dyDescent="0.25">
      <c r="B33" s="147"/>
      <c r="C33" s="137"/>
      <c r="D33" s="138"/>
      <c r="E33" s="138"/>
      <c r="F33" s="138"/>
      <c r="G33" s="138"/>
      <c r="H33" s="138"/>
      <c r="I33" s="138"/>
      <c r="J33" s="138"/>
      <c r="K33" s="141"/>
      <c r="L33" s="138"/>
      <c r="M33" s="139"/>
      <c r="N33" s="140"/>
      <c r="O33" s="138"/>
      <c r="P33" s="137"/>
      <c r="Q33" s="138"/>
      <c r="R33" s="138"/>
      <c r="S33" s="138"/>
      <c r="T33" s="142"/>
      <c r="U33" s="137"/>
      <c r="V33" s="140"/>
      <c r="W33" s="138"/>
      <c r="X33" s="142"/>
      <c r="Y33" s="138"/>
      <c r="Z33" s="138"/>
      <c r="AA33" s="138"/>
      <c r="AB33" s="142"/>
      <c r="AC33" s="183"/>
      <c r="AD33" s="141"/>
      <c r="AE33" s="142"/>
      <c r="AG33" s="177"/>
    </row>
    <row r="34" spans="1:33" ht="13" x14ac:dyDescent="0.3">
      <c r="A34" s="132">
        <v>100</v>
      </c>
      <c r="B34" s="147"/>
      <c r="C34" s="137" t="s">
        <v>365</v>
      </c>
      <c r="D34" s="138"/>
      <c r="E34" s="182">
        <v>0</v>
      </c>
      <c r="F34" s="138" t="s">
        <v>354</v>
      </c>
      <c r="G34" s="138"/>
      <c r="H34" s="182">
        <v>0.02</v>
      </c>
      <c r="I34" s="138" t="s">
        <v>354</v>
      </c>
      <c r="J34" s="138"/>
      <c r="K34" s="141" t="s">
        <v>363</v>
      </c>
      <c r="L34" s="138"/>
      <c r="M34" s="139">
        <f>H34-E34</f>
        <v>0.02</v>
      </c>
      <c r="N34" s="184">
        <f>M34*$F$6/A34*1</f>
        <v>0</v>
      </c>
      <c r="O34" s="138" t="s">
        <v>23</v>
      </c>
      <c r="P34" s="137"/>
      <c r="Q34" s="138" t="s">
        <v>358</v>
      </c>
      <c r="R34" s="138"/>
      <c r="S34" s="138"/>
      <c r="T34" s="142"/>
      <c r="U34" s="137"/>
      <c r="V34" s="184">
        <f t="shared" ref="V34" si="16">N34</f>
        <v>0</v>
      </c>
      <c r="W34" s="138" t="s">
        <v>23</v>
      </c>
      <c r="X34" s="142"/>
      <c r="Y34" s="138"/>
      <c r="Z34" s="185" t="s">
        <v>359</v>
      </c>
      <c r="AA34" s="138"/>
      <c r="AB34" s="142" t="s">
        <v>364</v>
      </c>
      <c r="AC34" s="183">
        <v>0.1</v>
      </c>
      <c r="AD34" s="141">
        <v>0.45</v>
      </c>
      <c r="AE34" s="142" t="s">
        <v>354</v>
      </c>
      <c r="AG34" s="177"/>
    </row>
    <row r="35" spans="1:33" ht="8.4" customHeight="1" x14ac:dyDescent="0.25">
      <c r="B35" s="147"/>
      <c r="C35" s="137"/>
      <c r="D35" s="138"/>
      <c r="E35" s="138"/>
      <c r="F35" s="138"/>
      <c r="G35" s="138"/>
      <c r="H35" s="138"/>
      <c r="I35" s="138"/>
      <c r="J35" s="138"/>
      <c r="K35" s="141"/>
      <c r="L35" s="138"/>
      <c r="M35" s="139"/>
      <c r="N35" s="140"/>
      <c r="O35" s="138"/>
      <c r="P35" s="137"/>
      <c r="Q35" s="138"/>
      <c r="R35" s="138"/>
      <c r="S35" s="138"/>
      <c r="T35" s="142"/>
      <c r="U35" s="137"/>
      <c r="V35" s="140"/>
      <c r="W35" s="138"/>
      <c r="X35" s="142"/>
      <c r="Y35" s="138"/>
      <c r="Z35" s="138"/>
      <c r="AA35" s="138"/>
      <c r="AB35" s="142"/>
      <c r="AC35" s="183"/>
      <c r="AD35" s="141"/>
      <c r="AE35" s="142"/>
      <c r="AG35" s="177"/>
    </row>
    <row r="36" spans="1:33" ht="14.5" x14ac:dyDescent="0.35">
      <c r="A36" s="132">
        <v>7.57</v>
      </c>
      <c r="B36" s="147"/>
      <c r="C36" s="137" t="s">
        <v>366</v>
      </c>
      <c r="D36" s="138"/>
      <c r="E36" s="182">
        <v>0</v>
      </c>
      <c r="F36" s="138" t="s">
        <v>354</v>
      </c>
      <c r="G36" s="138"/>
      <c r="H36" s="182">
        <v>0.02</v>
      </c>
      <c r="I36" s="138" t="s">
        <v>354</v>
      </c>
      <c r="J36" s="138"/>
      <c r="K36" s="141" t="s">
        <v>363</v>
      </c>
      <c r="L36" s="138"/>
      <c r="M36" s="139">
        <f>H36-E36</f>
        <v>0.02</v>
      </c>
      <c r="N36" s="184">
        <f>M36*$F$6/A36*1</f>
        <v>0</v>
      </c>
      <c r="O36" s="138" t="s">
        <v>23</v>
      </c>
      <c r="P36" s="137"/>
      <c r="Q36" s="138" t="s">
        <v>358</v>
      </c>
      <c r="R36" s="138"/>
      <c r="S36" s="138"/>
      <c r="T36" s="142"/>
      <c r="U36" s="137"/>
      <c r="V36" s="184">
        <f t="shared" ref="V36" si="17">N36</f>
        <v>0</v>
      </c>
      <c r="W36" s="138" t="s">
        <v>23</v>
      </c>
      <c r="X36" s="142"/>
      <c r="Y36" s="138"/>
      <c r="Z36" s="185" t="s">
        <v>359</v>
      </c>
      <c r="AA36" s="138"/>
      <c r="AB36" s="142" t="s">
        <v>364</v>
      </c>
      <c r="AC36" s="183">
        <v>0.1</v>
      </c>
      <c r="AD36" s="141">
        <v>0.45</v>
      </c>
      <c r="AE36" s="142" t="s">
        <v>354</v>
      </c>
      <c r="AG36" s="177"/>
    </row>
    <row r="37" spans="1:33" ht="8.4" customHeight="1" x14ac:dyDescent="0.25">
      <c r="B37" s="147"/>
      <c r="C37" s="137"/>
      <c r="D37" s="138"/>
      <c r="E37" s="138"/>
      <c r="F37" s="138"/>
      <c r="G37" s="138"/>
      <c r="H37" s="138"/>
      <c r="I37" s="138"/>
      <c r="J37" s="138"/>
      <c r="K37" s="141"/>
      <c r="L37" s="138"/>
      <c r="M37" s="139"/>
      <c r="N37" s="140"/>
      <c r="O37" s="138"/>
      <c r="P37" s="137"/>
      <c r="Q37" s="138"/>
      <c r="R37" s="138"/>
      <c r="S37" s="138"/>
      <c r="T37" s="142"/>
      <c r="U37" s="137"/>
      <c r="V37" s="140"/>
      <c r="W37" s="138"/>
      <c r="X37" s="142"/>
      <c r="Y37" s="138"/>
      <c r="Z37" s="138"/>
      <c r="AA37" s="138"/>
      <c r="AB37" s="142"/>
      <c r="AC37" s="183"/>
      <c r="AD37" s="141"/>
      <c r="AE37" s="142"/>
      <c r="AG37" s="177"/>
    </row>
    <row r="38" spans="1:33" ht="13" x14ac:dyDescent="0.3">
      <c r="A38" s="132">
        <v>101</v>
      </c>
      <c r="B38" s="147"/>
      <c r="C38" s="137" t="s">
        <v>367</v>
      </c>
      <c r="D38" s="138"/>
      <c r="E38" s="182">
        <v>0</v>
      </c>
      <c r="F38" s="138" t="s">
        <v>354</v>
      </c>
      <c r="G38" s="138"/>
      <c r="H38" s="182">
        <v>0.02</v>
      </c>
      <c r="I38" s="138" t="s">
        <v>354</v>
      </c>
      <c r="J38" s="138"/>
      <c r="K38" s="141" t="s">
        <v>363</v>
      </c>
      <c r="L38" s="138"/>
      <c r="M38" s="139">
        <f>H38-E38</f>
        <v>0.02</v>
      </c>
      <c r="N38" s="184">
        <f>M38*$F$6/A38*1</f>
        <v>0</v>
      </c>
      <c r="O38" s="138" t="s">
        <v>23</v>
      </c>
      <c r="P38" s="137"/>
      <c r="Q38" s="138" t="s">
        <v>358</v>
      </c>
      <c r="R38" s="138"/>
      <c r="S38" s="138"/>
      <c r="T38" s="142"/>
      <c r="U38" s="137"/>
      <c r="V38" s="184">
        <f t="shared" ref="V38" si="18">N38</f>
        <v>0</v>
      </c>
      <c r="W38" s="138" t="s">
        <v>23</v>
      </c>
      <c r="X38" s="142"/>
      <c r="Y38" s="138"/>
      <c r="Z38" s="185" t="s">
        <v>359</v>
      </c>
      <c r="AA38" s="138"/>
      <c r="AB38" s="142" t="s">
        <v>364</v>
      </c>
      <c r="AC38" s="183">
        <v>0.1</v>
      </c>
      <c r="AD38" s="141">
        <v>0.45</v>
      </c>
      <c r="AE38" s="142" t="s">
        <v>354</v>
      </c>
      <c r="AG38" s="177"/>
    </row>
    <row r="39" spans="1:33" ht="8.4" customHeight="1" x14ac:dyDescent="0.25">
      <c r="B39" s="147"/>
      <c r="C39" s="137"/>
      <c r="D39" s="138"/>
      <c r="E39" s="138"/>
      <c r="F39" s="138"/>
      <c r="G39" s="138"/>
      <c r="H39" s="138"/>
      <c r="I39" s="138"/>
      <c r="J39" s="138"/>
      <c r="K39" s="141"/>
      <c r="L39" s="138"/>
      <c r="M39" s="139"/>
      <c r="N39" s="140"/>
      <c r="O39" s="138"/>
      <c r="P39" s="137"/>
      <c r="Q39" s="138"/>
      <c r="R39" s="138"/>
      <c r="S39" s="138"/>
      <c r="T39" s="142"/>
      <c r="U39" s="137"/>
      <c r="V39" s="140"/>
      <c r="W39" s="138"/>
      <c r="X39" s="142"/>
      <c r="Y39" s="138"/>
      <c r="Z39" s="138"/>
      <c r="AA39" s="138"/>
      <c r="AB39" s="142"/>
      <c r="AC39" s="183"/>
      <c r="AD39" s="141"/>
      <c r="AE39" s="142"/>
      <c r="AG39" s="177"/>
    </row>
    <row r="40" spans="1:33" ht="14.5" x14ac:dyDescent="0.35">
      <c r="A40" s="132">
        <v>3.7879999999999998</v>
      </c>
      <c r="B40" s="147"/>
      <c r="C40" s="137" t="s">
        <v>368</v>
      </c>
      <c r="D40" s="138"/>
      <c r="E40" s="182">
        <v>0</v>
      </c>
      <c r="F40" s="138" t="s">
        <v>354</v>
      </c>
      <c r="G40" s="138"/>
      <c r="H40" s="182">
        <v>0.01</v>
      </c>
      <c r="I40" s="138" t="s">
        <v>354</v>
      </c>
      <c r="J40" s="138"/>
      <c r="K40" s="141" t="s">
        <v>369</v>
      </c>
      <c r="L40" s="138"/>
      <c r="M40" s="139">
        <f>H40-E40</f>
        <v>0.01</v>
      </c>
      <c r="N40" s="184">
        <f>M40*$F$6/A40*1</f>
        <v>0</v>
      </c>
      <c r="O40" s="138" t="s">
        <v>23</v>
      </c>
      <c r="P40" s="137"/>
      <c r="Q40" s="138" t="s">
        <v>358</v>
      </c>
      <c r="R40" s="138"/>
      <c r="S40" s="138"/>
      <c r="T40" s="142"/>
      <c r="U40" s="137"/>
      <c r="V40" s="184">
        <f t="shared" ref="V40" si="19">N40</f>
        <v>0</v>
      </c>
      <c r="W40" s="138" t="s">
        <v>23</v>
      </c>
      <c r="X40" s="142"/>
      <c r="Y40" s="138"/>
      <c r="Z40" s="185" t="s">
        <v>359</v>
      </c>
      <c r="AA40" s="138"/>
      <c r="AB40" s="142" t="s">
        <v>370</v>
      </c>
      <c r="AC40" s="183"/>
      <c r="AD40" s="141" t="s">
        <v>371</v>
      </c>
      <c r="AE40" s="142" t="s">
        <v>354</v>
      </c>
      <c r="AG40" s="177"/>
    </row>
    <row r="41" spans="1:33" ht="8.4" customHeight="1" x14ac:dyDescent="0.25">
      <c r="B41" s="147"/>
      <c r="C41" s="137"/>
      <c r="D41" s="138"/>
      <c r="E41" s="138"/>
      <c r="F41" s="138"/>
      <c r="G41" s="138"/>
      <c r="H41" s="138"/>
      <c r="I41" s="138"/>
      <c r="J41" s="138"/>
      <c r="K41" s="141"/>
      <c r="L41" s="138"/>
      <c r="M41" s="139"/>
      <c r="N41" s="140"/>
      <c r="O41" s="138"/>
      <c r="P41" s="137"/>
      <c r="Q41" s="138"/>
      <c r="R41" s="138"/>
      <c r="S41" s="138"/>
      <c r="T41" s="142"/>
      <c r="U41" s="137"/>
      <c r="V41" s="140"/>
      <c r="W41" s="138"/>
      <c r="X41" s="142"/>
      <c r="Y41" s="138"/>
      <c r="Z41" s="138"/>
      <c r="AA41" s="138"/>
      <c r="AB41" s="142"/>
      <c r="AC41" s="183"/>
      <c r="AD41" s="141"/>
      <c r="AE41" s="142"/>
      <c r="AG41" s="177"/>
    </row>
    <row r="42" spans="1:33" ht="13" x14ac:dyDescent="0.3">
      <c r="A42" s="132">
        <v>108</v>
      </c>
      <c r="B42" s="147"/>
      <c r="C42" s="137" t="s">
        <v>372</v>
      </c>
      <c r="D42" s="138"/>
      <c r="E42" s="182">
        <v>0</v>
      </c>
      <c r="F42" s="138" t="s">
        <v>354</v>
      </c>
      <c r="G42" s="138"/>
      <c r="H42" s="182">
        <v>0.01</v>
      </c>
      <c r="I42" s="138" t="s">
        <v>354</v>
      </c>
      <c r="J42" s="138"/>
      <c r="K42" s="141" t="s">
        <v>369</v>
      </c>
      <c r="L42" s="138"/>
      <c r="M42" s="139">
        <f>H42-E42</f>
        <v>0.01</v>
      </c>
      <c r="N42" s="184">
        <f>M42*$F$6/A42*1</f>
        <v>0</v>
      </c>
      <c r="O42" s="138" t="s">
        <v>23</v>
      </c>
      <c r="P42" s="137"/>
      <c r="Q42" s="138" t="s">
        <v>358</v>
      </c>
      <c r="R42" s="138"/>
      <c r="S42" s="138"/>
      <c r="T42" s="142"/>
      <c r="U42" s="137"/>
      <c r="V42" s="184">
        <f t="shared" ref="V42" si="20">N42</f>
        <v>0</v>
      </c>
      <c r="W42" s="138" t="s">
        <v>23</v>
      </c>
      <c r="X42" s="142"/>
      <c r="Y42" s="138"/>
      <c r="Z42" s="185" t="s">
        <v>359</v>
      </c>
      <c r="AA42" s="138"/>
      <c r="AB42" s="142" t="s">
        <v>370</v>
      </c>
      <c r="AC42" s="183"/>
      <c r="AD42" s="141" t="s">
        <v>371</v>
      </c>
      <c r="AE42" s="142" t="s">
        <v>354</v>
      </c>
      <c r="AG42" s="177"/>
    </row>
    <row r="43" spans="1:33" ht="8.4" customHeight="1" x14ac:dyDescent="0.25">
      <c r="B43" s="147"/>
      <c r="C43" s="137"/>
      <c r="D43" s="138"/>
      <c r="E43" s="138"/>
      <c r="F43" s="138"/>
      <c r="G43" s="138"/>
      <c r="H43" s="138"/>
      <c r="I43" s="138"/>
      <c r="J43" s="138"/>
      <c r="K43" s="141"/>
      <c r="L43" s="138"/>
      <c r="M43" s="139"/>
      <c r="N43" s="140"/>
      <c r="O43" s="138"/>
      <c r="P43" s="137"/>
      <c r="Q43" s="138"/>
      <c r="R43" s="138"/>
      <c r="S43" s="138"/>
      <c r="T43" s="142"/>
      <c r="U43" s="137"/>
      <c r="V43" s="140"/>
      <c r="W43" s="138"/>
      <c r="X43" s="142"/>
      <c r="Y43" s="138"/>
      <c r="Z43" s="138"/>
      <c r="AA43" s="138"/>
      <c r="AB43" s="142"/>
      <c r="AC43" s="183"/>
      <c r="AD43" s="141"/>
      <c r="AE43" s="142"/>
      <c r="AG43" s="177"/>
    </row>
    <row r="44" spans="1:33" ht="14.5" x14ac:dyDescent="0.35">
      <c r="A44" s="132">
        <v>1.8919999999999999</v>
      </c>
      <c r="B44" s="147"/>
      <c r="C44" s="137" t="s">
        <v>373</v>
      </c>
      <c r="D44" s="138"/>
      <c r="E44" s="182">
        <v>0</v>
      </c>
      <c r="F44" s="138" t="s">
        <v>354</v>
      </c>
      <c r="G44" s="138"/>
      <c r="H44" s="182">
        <v>5.0000000000000001E-3</v>
      </c>
      <c r="I44" s="138" t="s">
        <v>354</v>
      </c>
      <c r="J44" s="138"/>
      <c r="K44" s="141" t="s">
        <v>369</v>
      </c>
      <c r="L44" s="138"/>
      <c r="M44" s="139">
        <f>H44-E44</f>
        <v>5.0000000000000001E-3</v>
      </c>
      <c r="N44" s="184">
        <f>M44*$F$6/A44*1</f>
        <v>0</v>
      </c>
      <c r="O44" s="138" t="s">
        <v>23</v>
      </c>
      <c r="P44" s="137"/>
      <c r="Q44" s="138" t="s">
        <v>358</v>
      </c>
      <c r="R44" s="138"/>
      <c r="S44" s="138"/>
      <c r="T44" s="142"/>
      <c r="U44" s="137"/>
      <c r="V44" s="184">
        <f t="shared" ref="V44" si="21">N44</f>
        <v>0</v>
      </c>
      <c r="W44" s="138" t="s">
        <v>23</v>
      </c>
      <c r="X44" s="142"/>
      <c r="Y44" s="138"/>
      <c r="Z44" s="138" t="s">
        <v>374</v>
      </c>
      <c r="AA44" s="138"/>
      <c r="AB44" s="142" t="s">
        <v>375</v>
      </c>
      <c r="AC44" s="183">
        <v>0.1</v>
      </c>
      <c r="AD44" s="141">
        <v>0.45</v>
      </c>
      <c r="AE44" s="142" t="s">
        <v>354</v>
      </c>
      <c r="AG44" s="177"/>
    </row>
    <row r="45" spans="1:33" ht="8.4" customHeight="1" x14ac:dyDescent="0.25">
      <c r="B45" s="147"/>
      <c r="C45" s="137"/>
      <c r="D45" s="138"/>
      <c r="E45" s="138"/>
      <c r="F45" s="138"/>
      <c r="G45" s="138"/>
      <c r="H45" s="138"/>
      <c r="I45" s="138"/>
      <c r="J45" s="138"/>
      <c r="K45" s="141"/>
      <c r="L45" s="138"/>
      <c r="M45" s="139"/>
      <c r="N45" s="140"/>
      <c r="O45" s="138"/>
      <c r="P45" s="137"/>
      <c r="Q45" s="138"/>
      <c r="R45" s="138"/>
      <c r="S45" s="138"/>
      <c r="T45" s="142"/>
      <c r="U45" s="137"/>
      <c r="V45" s="140"/>
      <c r="W45" s="138"/>
      <c r="X45" s="142"/>
      <c r="Y45" s="138"/>
      <c r="Z45" s="138"/>
      <c r="AA45" s="138"/>
      <c r="AB45" s="142"/>
      <c r="AC45" s="183"/>
      <c r="AD45" s="141"/>
      <c r="AE45" s="142"/>
      <c r="AG45" s="177"/>
    </row>
    <row r="46" spans="1:33" ht="13" x14ac:dyDescent="0.3">
      <c r="A46" s="132">
        <v>1000</v>
      </c>
      <c r="B46" s="147"/>
      <c r="C46" s="137" t="s">
        <v>376</v>
      </c>
      <c r="D46" s="138"/>
      <c r="E46" s="182">
        <v>0</v>
      </c>
      <c r="F46" s="138" t="s">
        <v>354</v>
      </c>
      <c r="G46" s="138"/>
      <c r="H46" s="182">
        <v>0</v>
      </c>
      <c r="I46" s="138" t="s">
        <v>354</v>
      </c>
      <c r="J46" s="138"/>
      <c r="K46" s="141" t="s">
        <v>377</v>
      </c>
      <c r="L46" s="138"/>
      <c r="M46" s="139">
        <f>H46-E46</f>
        <v>0</v>
      </c>
      <c r="N46" s="184">
        <f>M46*$F$6/A46*1</f>
        <v>0</v>
      </c>
      <c r="O46" s="138" t="s">
        <v>23</v>
      </c>
      <c r="P46" s="137"/>
      <c r="Q46" s="138" t="s">
        <v>358</v>
      </c>
      <c r="R46" s="138"/>
      <c r="S46" s="138"/>
      <c r="T46" s="142"/>
      <c r="U46" s="137"/>
      <c r="V46" s="184">
        <f t="shared" ref="V46" si="22">N46</f>
        <v>0</v>
      </c>
      <c r="W46" s="138" t="s">
        <v>23</v>
      </c>
      <c r="X46" s="142"/>
      <c r="Y46" s="138"/>
      <c r="Z46" s="185" t="s">
        <v>359</v>
      </c>
      <c r="AA46" s="138"/>
      <c r="AB46" s="142" t="s">
        <v>378</v>
      </c>
      <c r="AC46" s="183">
        <v>0.05</v>
      </c>
      <c r="AD46" s="141">
        <v>0.1</v>
      </c>
      <c r="AE46" s="142" t="s">
        <v>354</v>
      </c>
      <c r="AG46" s="177"/>
    </row>
    <row r="47" spans="1:33" ht="8.4" customHeight="1" x14ac:dyDescent="0.25">
      <c r="B47" s="147"/>
      <c r="C47" s="137"/>
      <c r="D47" s="138"/>
      <c r="E47" s="138"/>
      <c r="F47" s="138"/>
      <c r="G47" s="138"/>
      <c r="H47" s="138"/>
      <c r="I47" s="138"/>
      <c r="J47" s="138"/>
      <c r="K47" s="141"/>
      <c r="L47" s="138"/>
      <c r="M47" s="139"/>
      <c r="N47" s="140"/>
      <c r="O47" s="138"/>
      <c r="P47" s="137"/>
      <c r="Q47" s="138"/>
      <c r="R47" s="138"/>
      <c r="S47" s="138"/>
      <c r="T47" s="142"/>
      <c r="U47" s="137"/>
      <c r="V47" s="140"/>
      <c r="W47" s="138"/>
      <c r="X47" s="142"/>
      <c r="Y47" s="138"/>
      <c r="Z47" s="138"/>
      <c r="AA47" s="138"/>
      <c r="AB47" s="142"/>
      <c r="AC47" s="183"/>
      <c r="AD47" s="141"/>
      <c r="AE47" s="142"/>
      <c r="AG47" s="177"/>
    </row>
    <row r="48" spans="1:33" ht="13" x14ac:dyDescent="0.3">
      <c r="A48" s="132">
        <v>1000</v>
      </c>
      <c r="B48" s="147"/>
      <c r="C48" s="137" t="s">
        <v>166</v>
      </c>
      <c r="D48" s="138"/>
      <c r="E48" s="182">
        <v>0</v>
      </c>
      <c r="F48" s="138" t="s">
        <v>354</v>
      </c>
      <c r="G48" s="138"/>
      <c r="H48" s="182">
        <v>0</v>
      </c>
      <c r="I48" s="138" t="s">
        <v>354</v>
      </c>
      <c r="J48" s="138"/>
      <c r="K48" s="141">
        <v>5</v>
      </c>
      <c r="L48" s="138"/>
      <c r="M48" s="139">
        <f>H48-E48</f>
        <v>0</v>
      </c>
      <c r="N48" s="184">
        <f>M48*$F$6/A48*1</f>
        <v>0</v>
      </c>
      <c r="O48" s="138" t="s">
        <v>23</v>
      </c>
      <c r="P48" s="137"/>
      <c r="Q48" s="184" t="e">
        <f>N48/S48</f>
        <v>#DIV/0!</v>
      </c>
      <c r="R48" s="138" t="s">
        <v>23</v>
      </c>
      <c r="S48" s="203">
        <f t="shared" ref="S48" si="23">ROUNDUP(Y48,0)</f>
        <v>0</v>
      </c>
      <c r="T48" s="142" t="s">
        <v>340</v>
      </c>
      <c r="U48" s="137"/>
      <c r="V48" s="184">
        <f t="shared" ref="V48" si="24">N48</f>
        <v>0</v>
      </c>
      <c r="W48" s="138" t="s">
        <v>23</v>
      </c>
      <c r="X48" s="142"/>
      <c r="Y48" s="138">
        <f t="shared" ref="Y48" si="25">M48/AC48</f>
        <v>0</v>
      </c>
      <c r="Z48" s="185" t="s">
        <v>341</v>
      </c>
      <c r="AA48" s="138"/>
      <c r="AB48" s="142"/>
      <c r="AC48" s="183">
        <v>2</v>
      </c>
      <c r="AD48" s="141">
        <v>4</v>
      </c>
      <c r="AE48" s="142" t="s">
        <v>354</v>
      </c>
      <c r="AG48" s="177"/>
    </row>
    <row r="49" spans="1:33" ht="8.4" customHeight="1" x14ac:dyDescent="0.25">
      <c r="B49" s="147"/>
      <c r="C49" s="137"/>
      <c r="D49" s="138"/>
      <c r="E49" s="138"/>
      <c r="F49" s="138"/>
      <c r="G49" s="138"/>
      <c r="H49" s="138"/>
      <c r="I49" s="138"/>
      <c r="J49" s="138"/>
      <c r="K49" s="141"/>
      <c r="L49" s="138"/>
      <c r="M49" s="139"/>
      <c r="N49" s="140"/>
      <c r="O49" s="138"/>
      <c r="P49" s="137"/>
      <c r="Q49" s="138"/>
      <c r="R49" s="138"/>
      <c r="S49" s="138"/>
      <c r="T49" s="142"/>
      <c r="U49" s="137"/>
      <c r="V49" s="140"/>
      <c r="W49" s="138"/>
      <c r="X49" s="142"/>
      <c r="Y49" s="138"/>
      <c r="Z49" s="138"/>
      <c r="AA49" s="138"/>
      <c r="AB49" s="142"/>
      <c r="AC49" s="183"/>
      <c r="AD49" s="141"/>
      <c r="AE49" s="142"/>
      <c r="AG49" s="177"/>
    </row>
    <row r="50" spans="1:33" ht="14.5" x14ac:dyDescent="0.35">
      <c r="A50" s="132">
        <v>189.4</v>
      </c>
      <c r="B50" s="147"/>
      <c r="C50" s="137" t="s">
        <v>379</v>
      </c>
      <c r="D50" s="138"/>
      <c r="E50" s="182">
        <v>0</v>
      </c>
      <c r="F50" s="138" t="s">
        <v>354</v>
      </c>
      <c r="G50" s="138"/>
      <c r="H50" s="182">
        <v>0.5</v>
      </c>
      <c r="I50" s="138" t="s">
        <v>354</v>
      </c>
      <c r="J50" s="138"/>
      <c r="K50" s="141" t="s">
        <v>380</v>
      </c>
      <c r="L50" s="138"/>
      <c r="M50" s="139">
        <f>H50-E50</f>
        <v>0.5</v>
      </c>
      <c r="N50" s="184">
        <f>M50*$F$6/A50*1</f>
        <v>0</v>
      </c>
      <c r="O50" s="138" t="s">
        <v>23</v>
      </c>
      <c r="P50" s="137"/>
      <c r="Q50" s="138" t="s">
        <v>358</v>
      </c>
      <c r="R50" s="138"/>
      <c r="S50" s="138"/>
      <c r="T50" s="142"/>
      <c r="U50" s="137"/>
      <c r="V50" s="184">
        <f t="shared" ref="V50" si="26">N50</f>
        <v>0</v>
      </c>
      <c r="W50" s="138" t="s">
        <v>23</v>
      </c>
      <c r="X50" s="142"/>
      <c r="Y50" s="138"/>
      <c r="Z50" s="138" t="s">
        <v>381</v>
      </c>
      <c r="AA50" s="138"/>
      <c r="AB50" s="142" t="s">
        <v>360</v>
      </c>
      <c r="AC50" s="183">
        <v>0.1</v>
      </c>
      <c r="AD50" s="141">
        <v>0.5</v>
      </c>
      <c r="AE50" s="142" t="s">
        <v>354</v>
      </c>
      <c r="AG50" s="177"/>
    </row>
    <row r="51" spans="1:33" ht="8.4" customHeight="1" thickBot="1" x14ac:dyDescent="0.3">
      <c r="B51" s="147"/>
      <c r="C51" s="191"/>
      <c r="D51" s="149"/>
      <c r="E51" s="149"/>
      <c r="F51" s="149"/>
      <c r="G51" s="149"/>
      <c r="H51" s="149"/>
      <c r="I51" s="149"/>
      <c r="J51" s="149"/>
      <c r="K51" s="154"/>
      <c r="L51" s="149"/>
      <c r="M51" s="152"/>
      <c r="N51" s="153"/>
      <c r="O51" s="149"/>
      <c r="P51" s="191"/>
      <c r="Q51" s="149"/>
      <c r="R51" s="149"/>
      <c r="S51" s="149"/>
      <c r="T51" s="155"/>
      <c r="U51" s="191"/>
      <c r="V51" s="153"/>
      <c r="W51" s="149"/>
      <c r="X51" s="155"/>
      <c r="Y51" s="149"/>
      <c r="Z51" s="149"/>
      <c r="AA51" s="149"/>
      <c r="AB51" s="155"/>
      <c r="AC51" s="152"/>
      <c r="AD51" s="154"/>
      <c r="AE51" s="155"/>
      <c r="AG51" s="200"/>
    </row>
    <row r="52" spans="1:33" ht="8.4" customHeight="1" thickBot="1" x14ac:dyDescent="0.3">
      <c r="B52" s="147"/>
      <c r="AB52" s="133"/>
      <c r="AG52" s="134"/>
    </row>
    <row r="53" spans="1:33" ht="28.25" customHeight="1" thickBot="1" x14ac:dyDescent="0.5">
      <c r="B53" s="147"/>
      <c r="C53" s="156" t="s">
        <v>382</v>
      </c>
      <c r="D53" s="157"/>
      <c r="E53" s="157"/>
      <c r="F53" s="158"/>
      <c r="G53" s="179"/>
      <c r="H53" s="179"/>
      <c r="I53" s="179"/>
      <c r="J53" s="179"/>
      <c r="K53" s="179"/>
      <c r="L53" s="179"/>
      <c r="M53" s="159"/>
      <c r="N53" s="181"/>
      <c r="O53" s="179"/>
      <c r="P53" s="229" t="s">
        <v>324</v>
      </c>
      <c r="Q53" s="230"/>
      <c r="R53" s="230"/>
      <c r="S53" s="230"/>
      <c r="T53" s="230"/>
      <c r="U53" s="230"/>
      <c r="V53" s="230"/>
      <c r="W53" s="230"/>
      <c r="X53" s="231"/>
      <c r="Y53" s="179"/>
      <c r="Z53" s="179"/>
      <c r="AA53" s="179"/>
      <c r="AB53" s="163"/>
      <c r="AC53" s="159"/>
      <c r="AD53" s="180"/>
      <c r="AE53" s="163"/>
      <c r="AG53" s="164"/>
    </row>
    <row r="54" spans="1:33" ht="39.5" thickBot="1" x14ac:dyDescent="0.35">
      <c r="A54" s="132" t="s">
        <v>326</v>
      </c>
      <c r="B54" s="147"/>
      <c r="C54" s="165" t="s">
        <v>383</v>
      </c>
      <c r="D54" s="166"/>
      <c r="E54" s="166" t="s">
        <v>351</v>
      </c>
      <c r="F54" s="166" t="s">
        <v>329</v>
      </c>
      <c r="G54" s="166"/>
      <c r="H54" s="166" t="s">
        <v>352</v>
      </c>
      <c r="I54" s="166" t="s">
        <v>329</v>
      </c>
      <c r="J54" s="166"/>
      <c r="K54" s="168" t="s">
        <v>331</v>
      </c>
      <c r="L54" s="166"/>
      <c r="M54" s="169" t="s">
        <v>332</v>
      </c>
      <c r="N54" s="205" t="s">
        <v>384</v>
      </c>
      <c r="O54" s="149"/>
      <c r="P54" s="232" t="s">
        <v>334</v>
      </c>
      <c r="Q54" s="233"/>
      <c r="R54" s="233"/>
      <c r="S54" s="234" t="s">
        <v>335</v>
      </c>
      <c r="T54" s="235"/>
      <c r="U54" s="201"/>
      <c r="V54" s="170" t="s">
        <v>353</v>
      </c>
      <c r="W54" s="201"/>
      <c r="X54" s="202"/>
      <c r="Y54" s="149"/>
      <c r="Z54" s="166" t="s">
        <v>385</v>
      </c>
      <c r="AA54" s="166"/>
      <c r="AB54" s="176"/>
      <c r="AC54" s="175" t="s">
        <v>386</v>
      </c>
      <c r="AD54" s="168" t="s">
        <v>331</v>
      </c>
      <c r="AE54" s="155" t="s">
        <v>329</v>
      </c>
      <c r="AG54" s="177"/>
    </row>
    <row r="55" spans="1:33" ht="8.4" customHeight="1" x14ac:dyDescent="0.25">
      <c r="B55" s="147"/>
      <c r="C55" s="137"/>
      <c r="D55" s="138"/>
      <c r="E55" s="138"/>
      <c r="F55" s="138"/>
      <c r="G55" s="138"/>
      <c r="H55" s="138"/>
      <c r="I55" s="138"/>
      <c r="J55" s="138"/>
      <c r="K55" s="138"/>
      <c r="L55" s="138"/>
      <c r="M55" s="139"/>
      <c r="N55" s="140"/>
      <c r="O55" s="138"/>
      <c r="P55" s="178"/>
      <c r="Q55" s="179"/>
      <c r="R55" s="179"/>
      <c r="S55" s="179"/>
      <c r="T55" s="163"/>
      <c r="U55" s="179"/>
      <c r="V55" s="181"/>
      <c r="W55" s="179"/>
      <c r="X55" s="163"/>
      <c r="Y55" s="138"/>
      <c r="Z55" s="138"/>
      <c r="AA55" s="138"/>
      <c r="AB55" s="142"/>
      <c r="AC55" s="139"/>
      <c r="AD55" s="141"/>
      <c r="AE55" s="142"/>
      <c r="AG55" s="177"/>
    </row>
    <row r="56" spans="1:33" ht="13" x14ac:dyDescent="0.3">
      <c r="A56" s="132">
        <v>54000</v>
      </c>
      <c r="B56" s="147"/>
      <c r="C56" s="137" t="s">
        <v>387</v>
      </c>
      <c r="D56" s="138"/>
      <c r="E56" s="182">
        <v>0</v>
      </c>
      <c r="F56" s="138" t="s">
        <v>13</v>
      </c>
      <c r="G56" s="138"/>
      <c r="H56" s="182">
        <v>0</v>
      </c>
      <c r="I56" s="138" t="s">
        <v>13</v>
      </c>
      <c r="J56" s="138"/>
      <c r="K56" s="183">
        <v>10</v>
      </c>
      <c r="L56" s="138"/>
      <c r="M56" s="139">
        <f>H56-E56</f>
        <v>0</v>
      </c>
      <c r="N56" s="184">
        <f>M56*$F$6/A56*1000</f>
        <v>0</v>
      </c>
      <c r="O56" s="138" t="s">
        <v>23</v>
      </c>
      <c r="P56" s="137"/>
      <c r="Q56" s="184" t="e">
        <f>N56/S56</f>
        <v>#DIV/0!</v>
      </c>
      <c r="R56" s="138" t="s">
        <v>23</v>
      </c>
      <c r="S56" s="206">
        <f>ROUNDUP(Y56,0)</f>
        <v>0</v>
      </c>
      <c r="T56" s="142" t="s">
        <v>340</v>
      </c>
      <c r="U56" s="138"/>
      <c r="V56" s="184">
        <f>N56</f>
        <v>0</v>
      </c>
      <c r="W56" s="138" t="s">
        <v>23</v>
      </c>
      <c r="X56" s="142"/>
      <c r="Y56" s="189">
        <f>M56/AC56</f>
        <v>0</v>
      </c>
      <c r="Z56" s="138" t="s">
        <v>388</v>
      </c>
      <c r="AA56" s="138"/>
      <c r="AB56" s="142"/>
      <c r="AC56" s="183">
        <v>1</v>
      </c>
      <c r="AD56" s="141">
        <v>10</v>
      </c>
      <c r="AE56" s="142" t="s">
        <v>13</v>
      </c>
      <c r="AG56" s="177"/>
    </row>
    <row r="57" spans="1:33" ht="8.4" customHeight="1" x14ac:dyDescent="0.3">
      <c r="B57" s="147"/>
      <c r="C57" s="137"/>
      <c r="D57" s="138"/>
      <c r="E57" s="138"/>
      <c r="F57" s="138"/>
      <c r="G57" s="138"/>
      <c r="H57" s="138"/>
      <c r="I57" s="138"/>
      <c r="J57" s="138"/>
      <c r="K57" s="183"/>
      <c r="L57" s="138"/>
      <c r="M57" s="139"/>
      <c r="N57" s="140"/>
      <c r="O57" s="138"/>
      <c r="P57" s="137"/>
      <c r="Q57" s="190"/>
      <c r="R57" s="138"/>
      <c r="S57" s="206"/>
      <c r="T57" s="142"/>
      <c r="U57" s="138"/>
      <c r="V57" s="140"/>
      <c r="W57" s="138"/>
      <c r="X57" s="142"/>
      <c r="Y57" s="189"/>
      <c r="Z57" s="138"/>
      <c r="AA57" s="138"/>
      <c r="AB57" s="142"/>
      <c r="AC57" s="183"/>
      <c r="AD57" s="141"/>
      <c r="AE57" s="142"/>
      <c r="AG57" s="177"/>
    </row>
    <row r="58" spans="1:33" ht="13" x14ac:dyDescent="0.3">
      <c r="A58" s="132">
        <v>49000</v>
      </c>
      <c r="B58" s="147"/>
      <c r="C58" s="137" t="s">
        <v>389</v>
      </c>
      <c r="D58" s="138"/>
      <c r="E58" s="182">
        <v>0</v>
      </c>
      <c r="F58" s="138" t="s">
        <v>13</v>
      </c>
      <c r="G58" s="138"/>
      <c r="H58" s="182">
        <v>0</v>
      </c>
      <c r="I58" s="138" t="s">
        <v>13</v>
      </c>
      <c r="J58" s="138"/>
      <c r="K58" s="207">
        <v>410</v>
      </c>
      <c r="L58" s="138"/>
      <c r="M58" s="139">
        <f>H58-E58</f>
        <v>0</v>
      </c>
      <c r="N58" s="184">
        <f>M58*$F$6/A58*1000</f>
        <v>0</v>
      </c>
      <c r="O58" s="138" t="s">
        <v>23</v>
      </c>
      <c r="P58" s="137"/>
      <c r="Q58" s="184" t="e">
        <f t="shared" ref="Q58" si="27">N58/S58</f>
        <v>#DIV/0!</v>
      </c>
      <c r="R58" s="138" t="s">
        <v>23</v>
      </c>
      <c r="S58" s="206">
        <f t="shared" ref="S58" si="28">ROUNDUP(Y58,0)</f>
        <v>0</v>
      </c>
      <c r="T58" s="142" t="s">
        <v>340</v>
      </c>
      <c r="U58" s="138"/>
      <c r="V58" s="184">
        <f t="shared" ref="V58" si="29">N58</f>
        <v>0</v>
      </c>
      <c r="W58" s="138" t="s">
        <v>23</v>
      </c>
      <c r="X58" s="142"/>
      <c r="Y58" s="189">
        <f t="shared" ref="Y58" si="30">M58/AC58</f>
        <v>0</v>
      </c>
      <c r="Z58" s="138" t="s">
        <v>388</v>
      </c>
      <c r="AA58" s="138"/>
      <c r="AB58" s="142"/>
      <c r="AC58" s="183">
        <v>20</v>
      </c>
      <c r="AD58" s="141">
        <v>410</v>
      </c>
      <c r="AE58" s="142" t="s">
        <v>13</v>
      </c>
      <c r="AG58" s="177"/>
    </row>
    <row r="59" spans="1:33" ht="8.4" customHeight="1" x14ac:dyDescent="0.3">
      <c r="B59" s="147"/>
      <c r="C59" s="137"/>
      <c r="D59" s="138"/>
      <c r="E59" s="138"/>
      <c r="F59" s="138"/>
      <c r="G59" s="138"/>
      <c r="H59" s="138"/>
      <c r="I59" s="138"/>
      <c r="J59" s="138"/>
      <c r="K59" s="141"/>
      <c r="L59" s="138"/>
      <c r="M59" s="139"/>
      <c r="N59" s="140"/>
      <c r="O59" s="138"/>
      <c r="P59" s="137"/>
      <c r="Q59" s="190"/>
      <c r="R59" s="138"/>
      <c r="S59" s="206"/>
      <c r="T59" s="142"/>
      <c r="U59" s="138"/>
      <c r="V59" s="140"/>
      <c r="W59" s="138"/>
      <c r="X59" s="142"/>
      <c r="Y59" s="189"/>
      <c r="Z59" s="138"/>
      <c r="AA59" s="138"/>
      <c r="AB59" s="142"/>
      <c r="AC59" s="183"/>
      <c r="AD59" s="141"/>
      <c r="AE59" s="142"/>
      <c r="AG59" s="177"/>
    </row>
    <row r="60" spans="1:33" ht="13" x14ac:dyDescent="0.3">
      <c r="A60" s="132">
        <v>65520</v>
      </c>
      <c r="B60" s="147"/>
      <c r="C60" s="137" t="s">
        <v>390</v>
      </c>
      <c r="D60" s="138"/>
      <c r="E60" s="182">
        <v>0</v>
      </c>
      <c r="F60" s="138" t="s">
        <v>13</v>
      </c>
      <c r="G60" s="138"/>
      <c r="H60" s="182">
        <v>0</v>
      </c>
      <c r="I60" s="138" t="s">
        <v>13</v>
      </c>
      <c r="J60" s="138"/>
      <c r="K60" s="141" t="s">
        <v>391</v>
      </c>
      <c r="L60" s="138"/>
      <c r="M60" s="139">
        <f>H60-E60</f>
        <v>0</v>
      </c>
      <c r="N60" s="184">
        <f>M60*$F$6/A60*1000</f>
        <v>0</v>
      </c>
      <c r="O60" s="138" t="s">
        <v>23</v>
      </c>
      <c r="P60" s="137"/>
      <c r="Q60" s="184" t="e">
        <f t="shared" ref="Q60" si="31">N60/S60</f>
        <v>#DIV/0!</v>
      </c>
      <c r="R60" s="138" t="s">
        <v>23</v>
      </c>
      <c r="S60" s="206">
        <f t="shared" ref="S60" si="32">ROUNDUP(Y60,0)</f>
        <v>0</v>
      </c>
      <c r="T60" s="142" t="s">
        <v>340</v>
      </c>
      <c r="U60" s="138"/>
      <c r="V60" s="184">
        <f t="shared" ref="V60" si="33">N60</f>
        <v>0</v>
      </c>
      <c r="W60" s="138" t="s">
        <v>23</v>
      </c>
      <c r="X60" s="142"/>
      <c r="Y60" s="189">
        <f t="shared" ref="Y60" si="34">M60/AC60</f>
        <v>0</v>
      </c>
      <c r="Z60" s="138" t="s">
        <v>392</v>
      </c>
      <c r="AA60" s="138"/>
      <c r="AB60" s="142"/>
      <c r="AC60" s="183">
        <v>20</v>
      </c>
      <c r="AD60" s="141">
        <v>420</v>
      </c>
      <c r="AE60" s="142" t="s">
        <v>13</v>
      </c>
      <c r="AG60" s="177"/>
    </row>
    <row r="61" spans="1:33" ht="8.4" customHeight="1" x14ac:dyDescent="0.3">
      <c r="B61" s="147"/>
      <c r="C61" s="137"/>
      <c r="D61" s="138"/>
      <c r="E61" s="138"/>
      <c r="F61" s="138"/>
      <c r="G61" s="138"/>
      <c r="H61" s="138"/>
      <c r="I61" s="138"/>
      <c r="J61" s="138"/>
      <c r="K61" s="141"/>
      <c r="L61" s="138"/>
      <c r="M61" s="139"/>
      <c r="N61" s="140"/>
      <c r="O61" s="138"/>
      <c r="P61" s="137"/>
      <c r="Q61" s="190"/>
      <c r="R61" s="138"/>
      <c r="S61" s="206"/>
      <c r="T61" s="142"/>
      <c r="U61" s="138"/>
      <c r="V61" s="140"/>
      <c r="W61" s="138"/>
      <c r="X61" s="142"/>
      <c r="Y61" s="189"/>
      <c r="Z61" s="138"/>
      <c r="AA61" s="138"/>
      <c r="AB61" s="142"/>
      <c r="AC61" s="183"/>
      <c r="AD61" s="141"/>
      <c r="AE61" s="142"/>
      <c r="AG61" s="177"/>
    </row>
    <row r="62" spans="1:33" ht="13" x14ac:dyDescent="0.3">
      <c r="A62" s="132">
        <v>44160</v>
      </c>
      <c r="B62" s="147"/>
      <c r="C62" s="137" t="s">
        <v>393</v>
      </c>
      <c r="D62" s="138"/>
      <c r="E62" s="182">
        <v>0</v>
      </c>
      <c r="F62" s="138" t="s">
        <v>13</v>
      </c>
      <c r="G62" s="138"/>
      <c r="H62" s="182">
        <v>0</v>
      </c>
      <c r="I62" s="138" t="s">
        <v>13</v>
      </c>
      <c r="J62" s="138"/>
      <c r="K62" s="207">
        <v>1350</v>
      </c>
      <c r="L62" s="138"/>
      <c r="M62" s="139">
        <f>H62-E62</f>
        <v>0</v>
      </c>
      <c r="N62" s="184">
        <f>M62*$F$6/A62*1000</f>
        <v>0</v>
      </c>
      <c r="O62" s="138" t="s">
        <v>23</v>
      </c>
      <c r="P62" s="137"/>
      <c r="Q62" s="184" t="e">
        <f t="shared" ref="Q62" si="35">N62/S62</f>
        <v>#DIV/0!</v>
      </c>
      <c r="R62" s="138" t="s">
        <v>23</v>
      </c>
      <c r="S62" s="206">
        <f t="shared" ref="S62" si="36">ROUNDUP(Y62,0)</f>
        <v>0</v>
      </c>
      <c r="T62" s="142" t="s">
        <v>340</v>
      </c>
      <c r="U62" s="138"/>
      <c r="V62" s="184">
        <f t="shared" ref="V62" si="37">N62</f>
        <v>0</v>
      </c>
      <c r="W62" s="138" t="s">
        <v>23</v>
      </c>
      <c r="X62" s="142"/>
      <c r="Y62" s="189">
        <f t="shared" ref="Y62" si="38">M62/AC62</f>
        <v>0</v>
      </c>
      <c r="Z62" s="138" t="s">
        <v>392</v>
      </c>
      <c r="AA62" s="138"/>
      <c r="AB62" s="142"/>
      <c r="AC62" s="183">
        <v>30</v>
      </c>
      <c r="AD62" s="141">
        <v>1350</v>
      </c>
      <c r="AE62" s="142" t="s">
        <v>13</v>
      </c>
      <c r="AG62" s="177"/>
    </row>
    <row r="63" spans="1:33" ht="8.4" customHeight="1" thickBot="1" x14ac:dyDescent="0.3">
      <c r="B63" s="147"/>
      <c r="C63" s="191"/>
      <c r="D63" s="149"/>
      <c r="E63" s="149"/>
      <c r="F63" s="149"/>
      <c r="G63" s="149"/>
      <c r="H63" s="149"/>
      <c r="I63" s="149"/>
      <c r="J63" s="149"/>
      <c r="K63" s="149"/>
      <c r="L63" s="149"/>
      <c r="M63" s="152"/>
      <c r="N63" s="153"/>
      <c r="O63" s="149"/>
      <c r="P63" s="191"/>
      <c r="Q63" s="149"/>
      <c r="R63" s="149"/>
      <c r="S63" s="149"/>
      <c r="T63" s="155"/>
      <c r="U63" s="149"/>
      <c r="V63" s="153"/>
      <c r="W63" s="149"/>
      <c r="X63" s="155"/>
      <c r="Y63" s="149"/>
      <c r="Z63" s="149"/>
      <c r="AA63" s="149"/>
      <c r="AB63" s="155"/>
      <c r="AC63" s="152"/>
      <c r="AD63" s="154"/>
      <c r="AE63" s="155"/>
      <c r="AG63" s="200"/>
    </row>
    <row r="64" spans="1:33" ht="8.4" customHeight="1" thickBot="1" x14ac:dyDescent="0.3">
      <c r="B64" s="147"/>
      <c r="AB64" s="133"/>
      <c r="AG64" s="134"/>
    </row>
    <row r="65" spans="1:33" ht="28.25" customHeight="1" thickBot="1" x14ac:dyDescent="0.5">
      <c r="B65" s="147"/>
      <c r="C65" s="156" t="s">
        <v>394</v>
      </c>
      <c r="D65" s="157"/>
      <c r="E65" s="157"/>
      <c r="F65" s="158"/>
      <c r="G65" s="179"/>
      <c r="H65" s="179"/>
      <c r="I65" s="179"/>
      <c r="J65" s="179"/>
      <c r="K65" s="179"/>
      <c r="L65" s="179"/>
      <c r="M65" s="159"/>
      <c r="N65" s="181"/>
      <c r="O65" s="179"/>
      <c r="P65" s="229" t="s">
        <v>324</v>
      </c>
      <c r="Q65" s="230"/>
      <c r="R65" s="230"/>
      <c r="S65" s="230"/>
      <c r="T65" s="230"/>
      <c r="U65" s="230"/>
      <c r="V65" s="230"/>
      <c r="W65" s="230"/>
      <c r="X65" s="231"/>
      <c r="Y65" s="179"/>
      <c r="Z65" s="179"/>
      <c r="AA65" s="179"/>
      <c r="AB65" s="163"/>
      <c r="AC65" s="159"/>
      <c r="AD65" s="180"/>
      <c r="AE65" s="163"/>
      <c r="AG65" s="164"/>
    </row>
    <row r="66" spans="1:33" ht="39.5" thickBot="1" x14ac:dyDescent="0.35">
      <c r="A66" s="132" t="s">
        <v>326</v>
      </c>
      <c r="B66" s="147"/>
      <c r="C66" s="165" t="s">
        <v>383</v>
      </c>
      <c r="D66" s="166"/>
      <c r="E66" s="166" t="s">
        <v>351</v>
      </c>
      <c r="F66" s="166" t="s">
        <v>329</v>
      </c>
      <c r="G66" s="166"/>
      <c r="H66" s="166" t="s">
        <v>352</v>
      </c>
      <c r="I66" s="166" t="s">
        <v>329</v>
      </c>
      <c r="J66" s="166"/>
      <c r="K66" s="168" t="s">
        <v>331</v>
      </c>
      <c r="L66" s="166"/>
      <c r="M66" s="169" t="s">
        <v>332</v>
      </c>
      <c r="N66" s="205" t="s">
        <v>384</v>
      </c>
      <c r="O66" s="149"/>
      <c r="P66" s="232" t="s">
        <v>334</v>
      </c>
      <c r="Q66" s="233"/>
      <c r="R66" s="233"/>
      <c r="S66" s="234" t="s">
        <v>335</v>
      </c>
      <c r="T66" s="235"/>
      <c r="U66" s="201"/>
      <c r="V66" s="170" t="s">
        <v>353</v>
      </c>
      <c r="W66" s="201"/>
      <c r="X66" s="202"/>
      <c r="Y66" s="149"/>
      <c r="Z66" s="166"/>
      <c r="AA66" s="166"/>
      <c r="AB66" s="176"/>
      <c r="AC66" s="175" t="s">
        <v>386</v>
      </c>
      <c r="AD66" s="168" t="s">
        <v>331</v>
      </c>
      <c r="AE66" s="155" t="s">
        <v>329</v>
      </c>
      <c r="AG66" s="177"/>
    </row>
    <row r="67" spans="1:33" ht="8.4" customHeight="1" x14ac:dyDescent="0.25">
      <c r="B67" s="147"/>
      <c r="C67" s="137"/>
      <c r="D67" s="138"/>
      <c r="E67" s="138"/>
      <c r="F67" s="138"/>
      <c r="G67" s="138"/>
      <c r="H67" s="138"/>
      <c r="I67" s="138"/>
      <c r="J67" s="138"/>
      <c r="K67" s="138"/>
      <c r="L67" s="138"/>
      <c r="M67" s="139"/>
      <c r="N67" s="140"/>
      <c r="O67" s="138"/>
      <c r="P67" s="178"/>
      <c r="Q67" s="179"/>
      <c r="R67" s="179"/>
      <c r="S67" s="179"/>
      <c r="T67" s="163"/>
      <c r="U67" s="179"/>
      <c r="V67" s="181"/>
      <c r="W67" s="179"/>
      <c r="X67" s="163"/>
      <c r="Y67" s="138"/>
      <c r="Z67" s="138"/>
      <c r="AA67" s="138"/>
      <c r="AB67" s="142"/>
      <c r="AC67" s="139"/>
      <c r="AD67" s="141"/>
      <c r="AE67" s="142"/>
      <c r="AG67" s="177"/>
    </row>
    <row r="68" spans="1:33" ht="13" x14ac:dyDescent="0.3">
      <c r="A68" s="132">
        <v>30280</v>
      </c>
      <c r="B68" s="147"/>
      <c r="C68" s="137" t="s">
        <v>395</v>
      </c>
      <c r="D68" s="138"/>
      <c r="E68" s="182">
        <v>0</v>
      </c>
      <c r="F68" s="138" t="s">
        <v>13</v>
      </c>
      <c r="G68" s="138"/>
      <c r="H68" s="182">
        <v>0</v>
      </c>
      <c r="I68" s="138" t="s">
        <v>13</v>
      </c>
      <c r="J68" s="138"/>
      <c r="K68" s="183">
        <v>10</v>
      </c>
      <c r="L68" s="138"/>
      <c r="M68" s="139">
        <f>H68-E68</f>
        <v>0</v>
      </c>
      <c r="N68" s="184">
        <f>M68*$F$6/A68*1000</f>
        <v>0</v>
      </c>
      <c r="O68" s="138" t="s">
        <v>23</v>
      </c>
      <c r="P68" s="137"/>
      <c r="Q68" s="184" t="e">
        <f>N68/S68</f>
        <v>#DIV/0!</v>
      </c>
      <c r="R68" s="138" t="s">
        <v>23</v>
      </c>
      <c r="S68" s="206">
        <f>ROUNDUP(Y68,0)</f>
        <v>0</v>
      </c>
      <c r="T68" s="142" t="s">
        <v>340</v>
      </c>
      <c r="U68" s="138"/>
      <c r="V68" s="184">
        <f>N68</f>
        <v>0</v>
      </c>
      <c r="W68" s="138" t="s">
        <v>23</v>
      </c>
      <c r="X68" s="142"/>
      <c r="Y68" s="189">
        <f>M68/AC68</f>
        <v>0</v>
      </c>
      <c r="Z68" s="138" t="s">
        <v>396</v>
      </c>
      <c r="AA68" s="138"/>
      <c r="AB68" s="142"/>
      <c r="AC68" s="183">
        <v>1</v>
      </c>
      <c r="AD68" s="141">
        <v>10</v>
      </c>
      <c r="AE68" s="142" t="s">
        <v>13</v>
      </c>
      <c r="AG68" s="177"/>
    </row>
    <row r="69" spans="1:33" ht="8.4" customHeight="1" x14ac:dyDescent="0.3">
      <c r="B69" s="147"/>
      <c r="C69" s="137"/>
      <c r="D69" s="138"/>
      <c r="E69" s="138"/>
      <c r="F69" s="138"/>
      <c r="G69" s="138"/>
      <c r="H69" s="138"/>
      <c r="I69" s="138"/>
      <c r="J69" s="138"/>
      <c r="K69" s="183"/>
      <c r="L69" s="138"/>
      <c r="M69" s="139"/>
      <c r="N69" s="140"/>
      <c r="O69" s="138"/>
      <c r="P69" s="137"/>
      <c r="Q69" s="190"/>
      <c r="R69" s="138"/>
      <c r="S69" s="206"/>
      <c r="T69" s="142"/>
      <c r="U69" s="138"/>
      <c r="V69" s="140"/>
      <c r="W69" s="138"/>
      <c r="X69" s="142"/>
      <c r="Y69" s="189"/>
      <c r="Z69" s="138"/>
      <c r="AA69" s="138"/>
      <c r="AB69" s="142"/>
      <c r="AC69" s="183"/>
      <c r="AD69" s="141"/>
      <c r="AE69" s="142"/>
      <c r="AG69" s="177"/>
    </row>
    <row r="70" spans="1:33" ht="13" x14ac:dyDescent="0.3">
      <c r="A70" s="132">
        <v>80000</v>
      </c>
      <c r="B70" s="147"/>
      <c r="C70" s="137" t="s">
        <v>397</v>
      </c>
      <c r="D70" s="138"/>
      <c r="E70" s="182">
        <v>0</v>
      </c>
      <c r="F70" s="138" t="s">
        <v>13</v>
      </c>
      <c r="G70" s="138"/>
      <c r="H70" s="182">
        <v>0</v>
      </c>
      <c r="I70" s="138" t="s">
        <v>13</v>
      </c>
      <c r="J70" s="138"/>
      <c r="K70" s="207">
        <v>410</v>
      </c>
      <c r="L70" s="138"/>
      <c r="M70" s="139">
        <f>H70-E70</f>
        <v>0</v>
      </c>
      <c r="N70" s="184">
        <f>M70*$F$6/A70*1000</f>
        <v>0</v>
      </c>
      <c r="O70" s="138" t="s">
        <v>23</v>
      </c>
      <c r="P70" s="137"/>
      <c r="Q70" s="184" t="e">
        <f t="shared" ref="Q70" si="39">N70/S70</f>
        <v>#DIV/0!</v>
      </c>
      <c r="R70" s="138" t="s">
        <v>23</v>
      </c>
      <c r="S70" s="206">
        <f t="shared" ref="S70" si="40">ROUNDUP(Y70,0)</f>
        <v>0</v>
      </c>
      <c r="T70" s="142" t="s">
        <v>340</v>
      </c>
      <c r="U70" s="138"/>
      <c r="V70" s="184">
        <f t="shared" ref="V70" si="41">N70</f>
        <v>0</v>
      </c>
      <c r="W70" s="138" t="s">
        <v>23</v>
      </c>
      <c r="X70" s="142"/>
      <c r="Y70" s="189">
        <f t="shared" ref="Y70" si="42">M70/AC70</f>
        <v>0</v>
      </c>
      <c r="Z70" s="138" t="s">
        <v>396</v>
      </c>
      <c r="AA70" s="138"/>
      <c r="AB70" s="142"/>
      <c r="AC70" s="183">
        <v>20</v>
      </c>
      <c r="AD70" s="141">
        <v>410</v>
      </c>
      <c r="AE70" s="142" t="s">
        <v>13</v>
      </c>
      <c r="AG70" s="177"/>
    </row>
    <row r="71" spans="1:33" ht="8.4" customHeight="1" x14ac:dyDescent="0.3">
      <c r="B71" s="147"/>
      <c r="C71" s="137"/>
      <c r="D71" s="138"/>
      <c r="E71" s="138"/>
      <c r="F71" s="138"/>
      <c r="G71" s="138"/>
      <c r="H71" s="138"/>
      <c r="I71" s="138"/>
      <c r="J71" s="138"/>
      <c r="K71" s="141"/>
      <c r="L71" s="138"/>
      <c r="M71" s="139"/>
      <c r="N71" s="140"/>
      <c r="O71" s="138"/>
      <c r="P71" s="137"/>
      <c r="Q71" s="190"/>
      <c r="R71" s="138"/>
      <c r="S71" s="206"/>
      <c r="T71" s="142"/>
      <c r="U71" s="138"/>
      <c r="V71" s="140"/>
      <c r="W71" s="138"/>
      <c r="X71" s="142"/>
      <c r="Y71" s="189"/>
      <c r="Z71" s="138"/>
      <c r="AA71" s="138"/>
      <c r="AB71" s="142"/>
      <c r="AC71" s="183"/>
      <c r="AD71" s="141"/>
      <c r="AE71" s="142"/>
      <c r="AG71" s="177"/>
    </row>
    <row r="72" spans="1:33" ht="13" x14ac:dyDescent="0.3">
      <c r="A72" s="132">
        <v>100000</v>
      </c>
      <c r="B72" s="147"/>
      <c r="C72" s="137" t="s">
        <v>398</v>
      </c>
      <c r="D72" s="138"/>
      <c r="E72" s="182">
        <v>0</v>
      </c>
      <c r="F72" s="138" t="s">
        <v>13</v>
      </c>
      <c r="G72" s="138"/>
      <c r="H72" s="182">
        <v>0</v>
      </c>
      <c r="I72" s="138" t="s">
        <v>13</v>
      </c>
      <c r="J72" s="138"/>
      <c r="K72" s="207">
        <v>1350</v>
      </c>
      <c r="L72" s="138"/>
      <c r="M72" s="139">
        <f>H72-E72</f>
        <v>0</v>
      </c>
      <c r="N72" s="184">
        <f>M72*$F$6/A72*1000</f>
        <v>0</v>
      </c>
      <c r="O72" s="138" t="s">
        <v>23</v>
      </c>
      <c r="P72" s="137"/>
      <c r="Q72" s="184" t="e">
        <f t="shared" ref="Q72" si="43">N72/S72</f>
        <v>#DIV/0!</v>
      </c>
      <c r="R72" s="138" t="s">
        <v>23</v>
      </c>
      <c r="S72" s="206">
        <f t="shared" ref="S72" si="44">ROUNDUP(Y72,0)</f>
        <v>0</v>
      </c>
      <c r="T72" s="142" t="s">
        <v>340</v>
      </c>
      <c r="U72" s="138"/>
      <c r="V72" s="184">
        <f t="shared" ref="V72" si="45">N72</f>
        <v>0</v>
      </c>
      <c r="W72" s="138" t="s">
        <v>23</v>
      </c>
      <c r="X72" s="142"/>
      <c r="Y72" s="189">
        <f t="shared" ref="Y72" si="46">M72/AC72</f>
        <v>0</v>
      </c>
      <c r="Z72" s="138" t="s">
        <v>396</v>
      </c>
      <c r="AA72" s="138"/>
      <c r="AB72" s="142"/>
      <c r="AC72" s="183">
        <v>30</v>
      </c>
      <c r="AD72" s="141">
        <v>1350</v>
      </c>
      <c r="AE72" s="142" t="s">
        <v>13</v>
      </c>
      <c r="AG72" s="177"/>
    </row>
    <row r="73" spans="1:33" ht="8.4" customHeight="1" thickBot="1" x14ac:dyDescent="0.3">
      <c r="B73" s="147"/>
      <c r="C73" s="191"/>
      <c r="D73" s="149"/>
      <c r="E73" s="149"/>
      <c r="F73" s="149"/>
      <c r="G73" s="149"/>
      <c r="H73" s="149"/>
      <c r="I73" s="149"/>
      <c r="J73" s="149"/>
      <c r="K73" s="149"/>
      <c r="L73" s="149"/>
      <c r="M73" s="152"/>
      <c r="N73" s="153"/>
      <c r="O73" s="149"/>
      <c r="P73" s="191"/>
      <c r="Q73" s="149"/>
      <c r="R73" s="149"/>
      <c r="S73" s="149"/>
      <c r="T73" s="155"/>
      <c r="U73" s="149"/>
      <c r="V73" s="153"/>
      <c r="W73" s="149"/>
      <c r="X73" s="155"/>
      <c r="Y73" s="149"/>
      <c r="Z73" s="149"/>
      <c r="AA73" s="149"/>
      <c r="AB73" s="155"/>
      <c r="AC73" s="152"/>
      <c r="AD73" s="154"/>
      <c r="AE73" s="155"/>
      <c r="AG73" s="200"/>
    </row>
    <row r="74" spans="1:33" ht="8.4" customHeight="1" thickBot="1" x14ac:dyDescent="0.3">
      <c r="B74" s="147"/>
      <c r="AB74" s="133"/>
    </row>
    <row r="75" spans="1:33" ht="28.25" customHeight="1" thickBot="1" x14ac:dyDescent="0.5">
      <c r="B75" s="147"/>
      <c r="C75" s="156" t="s">
        <v>399</v>
      </c>
      <c r="D75" s="157"/>
      <c r="E75" s="157"/>
      <c r="F75" s="158"/>
      <c r="G75" s="179"/>
      <c r="H75" s="179"/>
      <c r="I75" s="179"/>
      <c r="J75" s="179"/>
      <c r="K75" s="179"/>
      <c r="L75" s="179"/>
      <c r="M75" s="159"/>
      <c r="N75" s="181"/>
      <c r="O75" s="179"/>
      <c r="P75" s="179"/>
      <c r="Q75" s="179"/>
      <c r="R75" s="179"/>
      <c r="S75" s="179"/>
      <c r="T75" s="179"/>
      <c r="U75" s="179"/>
      <c r="V75" s="181"/>
      <c r="W75" s="179"/>
      <c r="X75" s="179"/>
      <c r="Y75" s="179"/>
      <c r="Z75" s="179"/>
      <c r="AA75" s="179"/>
      <c r="AB75" s="163"/>
      <c r="AC75" s="159"/>
      <c r="AD75" s="180"/>
      <c r="AE75" s="163"/>
      <c r="AG75" s="164"/>
    </row>
    <row r="76" spans="1:33" ht="39.5" thickBot="1" x14ac:dyDescent="0.35">
      <c r="A76" s="132" t="s">
        <v>326</v>
      </c>
      <c r="B76" s="147"/>
      <c r="C76" s="165" t="s">
        <v>327</v>
      </c>
      <c r="D76" s="166"/>
      <c r="E76" s="166" t="s">
        <v>351</v>
      </c>
      <c r="F76" s="166" t="s">
        <v>329</v>
      </c>
      <c r="G76" s="166"/>
      <c r="H76" s="166" t="s">
        <v>352</v>
      </c>
      <c r="I76" s="166" t="s">
        <v>329</v>
      </c>
      <c r="J76" s="166"/>
      <c r="K76" s="166"/>
      <c r="L76" s="166"/>
      <c r="M76" s="169" t="s">
        <v>332</v>
      </c>
      <c r="N76" s="205" t="s">
        <v>384</v>
      </c>
      <c r="O76" s="149"/>
      <c r="P76" s="149"/>
      <c r="Q76" s="149"/>
      <c r="R76" s="149"/>
      <c r="S76" s="149"/>
      <c r="T76" s="149"/>
      <c r="U76" s="149"/>
      <c r="V76" s="205" t="s">
        <v>384</v>
      </c>
      <c r="W76" s="149"/>
      <c r="X76" s="149"/>
      <c r="Y76" s="149"/>
      <c r="Z76" s="149"/>
      <c r="AA76" s="149"/>
      <c r="AB76" s="155"/>
      <c r="AC76" s="175" t="s">
        <v>386</v>
      </c>
      <c r="AD76" s="168" t="s">
        <v>331</v>
      </c>
      <c r="AE76" s="155" t="s">
        <v>329</v>
      </c>
      <c r="AG76" s="177"/>
    </row>
    <row r="77" spans="1:33" ht="8.4" customHeight="1" x14ac:dyDescent="0.25">
      <c r="B77" s="147"/>
      <c r="C77" s="178"/>
      <c r="D77" s="179"/>
      <c r="E77" s="179"/>
      <c r="F77" s="179"/>
      <c r="G77" s="179"/>
      <c r="H77" s="179"/>
      <c r="I77" s="179"/>
      <c r="J77" s="179"/>
      <c r="K77" s="179"/>
      <c r="L77" s="179"/>
      <c r="M77" s="159"/>
      <c r="N77" s="181"/>
      <c r="O77" s="179"/>
      <c r="P77" s="179"/>
      <c r="Q77" s="179"/>
      <c r="R77" s="179"/>
      <c r="S77" s="179"/>
      <c r="T77" s="179"/>
      <c r="U77" s="179"/>
      <c r="V77" s="181"/>
      <c r="W77" s="179"/>
      <c r="X77" s="179"/>
      <c r="Y77" s="179"/>
      <c r="Z77" s="178"/>
      <c r="AA77" s="179"/>
      <c r="AB77" s="163"/>
      <c r="AC77" s="159"/>
      <c r="AD77" s="180"/>
      <c r="AE77" s="163"/>
      <c r="AG77" s="177"/>
    </row>
    <row r="78" spans="1:33" ht="13" x14ac:dyDescent="0.3">
      <c r="A78" s="132">
        <v>36400</v>
      </c>
      <c r="B78" s="147"/>
      <c r="C78" s="137" t="s">
        <v>400</v>
      </c>
      <c r="D78" s="138"/>
      <c r="E78" s="182">
        <v>0</v>
      </c>
      <c r="F78" s="138" t="s">
        <v>13</v>
      </c>
      <c r="G78" s="138"/>
      <c r="H78" s="182">
        <v>0</v>
      </c>
      <c r="I78" s="138" t="s">
        <v>13</v>
      </c>
      <c r="J78" s="138"/>
      <c r="K78" s="138"/>
      <c r="L78" s="138"/>
      <c r="M78" s="139">
        <f>H78-E78</f>
        <v>0</v>
      </c>
      <c r="N78" s="184">
        <f>M78*$F$6/A78*1000</f>
        <v>0</v>
      </c>
      <c r="O78" s="138" t="s">
        <v>23</v>
      </c>
      <c r="P78" s="138"/>
      <c r="Q78" s="138"/>
      <c r="R78" s="138"/>
      <c r="S78" s="138"/>
      <c r="T78" s="138"/>
      <c r="U78" s="138"/>
      <c r="V78" s="184">
        <f>N78</f>
        <v>0</v>
      </c>
      <c r="W78" s="138" t="s">
        <v>23</v>
      </c>
      <c r="X78" s="138"/>
      <c r="Y78" s="138"/>
      <c r="Z78" s="137"/>
      <c r="AA78" s="138"/>
      <c r="AB78" s="142" t="s">
        <v>401</v>
      </c>
      <c r="AC78" s="183">
        <v>1</v>
      </c>
      <c r="AD78" s="141"/>
      <c r="AE78" s="142" t="s">
        <v>13</v>
      </c>
      <c r="AG78" s="177"/>
    </row>
    <row r="79" spans="1:33" ht="8.4" customHeight="1" x14ac:dyDescent="0.25">
      <c r="B79" s="147"/>
      <c r="C79" s="137"/>
      <c r="D79" s="138"/>
      <c r="E79" s="138"/>
      <c r="F79" s="138"/>
      <c r="G79" s="138"/>
      <c r="H79" s="138"/>
      <c r="I79" s="138"/>
      <c r="J79" s="138"/>
      <c r="K79" s="138"/>
      <c r="L79" s="138"/>
      <c r="M79" s="139"/>
      <c r="N79" s="140"/>
      <c r="O79" s="138"/>
      <c r="P79" s="138"/>
      <c r="Q79" s="138"/>
      <c r="R79" s="138"/>
      <c r="S79" s="138"/>
      <c r="T79" s="138"/>
      <c r="U79" s="138"/>
      <c r="V79" s="140"/>
      <c r="W79" s="138"/>
      <c r="X79" s="138"/>
      <c r="Y79" s="138"/>
      <c r="Z79" s="137"/>
      <c r="AA79" s="138"/>
      <c r="AB79" s="142"/>
      <c r="AC79" s="183"/>
      <c r="AD79" s="141"/>
      <c r="AE79" s="142"/>
      <c r="AG79" s="177"/>
    </row>
    <row r="80" spans="1:33" ht="14.4" customHeight="1" x14ac:dyDescent="0.3">
      <c r="A80" s="132">
        <v>30650</v>
      </c>
      <c r="B80" s="147"/>
      <c r="C80" s="137" t="s">
        <v>402</v>
      </c>
      <c r="D80" s="138"/>
      <c r="E80" s="182">
        <v>0</v>
      </c>
      <c r="F80" s="138" t="s">
        <v>13</v>
      </c>
      <c r="G80" s="138"/>
      <c r="H80" s="182">
        <v>0</v>
      </c>
      <c r="I80" s="138" t="s">
        <v>13</v>
      </c>
      <c r="J80" s="138"/>
      <c r="K80" s="138"/>
      <c r="L80" s="138"/>
      <c r="M80" s="139">
        <f>H80-E80</f>
        <v>0</v>
      </c>
      <c r="N80" s="184">
        <f>M80*$F$6/A80*1000</f>
        <v>0</v>
      </c>
      <c r="O80" s="138" t="s">
        <v>23</v>
      </c>
      <c r="P80" s="138"/>
      <c r="Q80" s="138"/>
      <c r="R80" s="138"/>
      <c r="S80" s="138"/>
      <c r="T80" s="138"/>
      <c r="U80" s="138"/>
      <c r="V80" s="184">
        <f t="shared" ref="V80" si="47">N80</f>
        <v>0</v>
      </c>
      <c r="W80" s="138" t="s">
        <v>23</v>
      </c>
      <c r="X80" s="138"/>
      <c r="Y80" s="138"/>
      <c r="Z80" s="137"/>
      <c r="AA80" s="138"/>
      <c r="AB80" s="142" t="s">
        <v>401</v>
      </c>
      <c r="AC80" s="183">
        <v>1</v>
      </c>
      <c r="AD80" s="141"/>
      <c r="AE80" s="142" t="s">
        <v>13</v>
      </c>
      <c r="AG80" s="177"/>
    </row>
    <row r="81" spans="1:33" ht="8.4" customHeight="1" thickBot="1" x14ac:dyDescent="0.3">
      <c r="B81" s="147"/>
      <c r="C81" s="191"/>
      <c r="D81" s="149"/>
      <c r="E81" s="149"/>
      <c r="F81" s="149"/>
      <c r="G81" s="149"/>
      <c r="H81" s="149"/>
      <c r="I81" s="149"/>
      <c r="J81" s="149"/>
      <c r="K81" s="149"/>
      <c r="L81" s="149"/>
      <c r="M81" s="152"/>
      <c r="N81" s="153"/>
      <c r="O81" s="149"/>
      <c r="P81" s="149"/>
      <c r="Q81" s="149"/>
      <c r="R81" s="149"/>
      <c r="S81" s="149"/>
      <c r="T81" s="149"/>
      <c r="U81" s="149"/>
      <c r="V81" s="153"/>
      <c r="W81" s="149"/>
      <c r="X81" s="149"/>
      <c r="Y81" s="149"/>
      <c r="Z81" s="191"/>
      <c r="AA81" s="149"/>
      <c r="AB81" s="155"/>
      <c r="AC81" s="199"/>
      <c r="AD81" s="154"/>
      <c r="AE81" s="155"/>
      <c r="AG81" s="177"/>
    </row>
    <row r="82" spans="1:33" ht="8.4" customHeight="1" x14ac:dyDescent="0.25">
      <c r="B82" s="147"/>
      <c r="C82" s="178"/>
      <c r="D82" s="179"/>
      <c r="E82" s="179"/>
      <c r="F82" s="179"/>
      <c r="G82" s="179"/>
      <c r="H82" s="179"/>
      <c r="I82" s="179"/>
      <c r="J82" s="179"/>
      <c r="K82" s="179"/>
      <c r="L82" s="179"/>
      <c r="M82" s="159"/>
      <c r="N82" s="181"/>
      <c r="O82" s="179"/>
      <c r="P82" s="179"/>
      <c r="Q82" s="179"/>
      <c r="R82" s="179"/>
      <c r="S82" s="179"/>
      <c r="T82" s="179"/>
      <c r="U82" s="179"/>
      <c r="V82" s="181"/>
      <c r="W82" s="179"/>
      <c r="X82" s="163"/>
      <c r="Y82" s="138"/>
      <c r="Z82" s="137"/>
      <c r="AA82" s="138"/>
      <c r="AB82" s="142"/>
      <c r="AC82" s="183"/>
      <c r="AD82" s="141"/>
      <c r="AE82" s="142"/>
      <c r="AG82" s="177"/>
    </row>
    <row r="83" spans="1:33" ht="87.65" customHeight="1" x14ac:dyDescent="0.35">
      <c r="B83" s="147"/>
      <c r="C83" s="236" t="s">
        <v>403</v>
      </c>
      <c r="D83" s="237"/>
      <c r="E83" s="237"/>
      <c r="F83" s="237"/>
      <c r="G83" s="237"/>
      <c r="H83" s="237"/>
      <c r="I83" s="237"/>
      <c r="J83" s="237"/>
      <c r="K83" s="138"/>
      <c r="L83" s="138"/>
      <c r="M83" s="139"/>
      <c r="N83" s="140"/>
      <c r="O83" s="138"/>
      <c r="P83" s="138"/>
      <c r="Q83" s="138"/>
      <c r="R83" s="138"/>
      <c r="S83" s="138"/>
      <c r="T83" s="138"/>
      <c r="U83" s="138"/>
      <c r="V83" s="140"/>
      <c r="W83" s="138"/>
      <c r="X83" s="142"/>
      <c r="Y83" s="138"/>
      <c r="Z83" s="137"/>
      <c r="AA83" s="138"/>
      <c r="AB83" s="142"/>
      <c r="AC83" s="183"/>
      <c r="AD83" s="141"/>
      <c r="AE83" s="142"/>
      <c r="AG83" s="177"/>
    </row>
    <row r="84" spans="1:33" ht="16.75" customHeight="1" thickBot="1" x14ac:dyDescent="0.35">
      <c r="A84" s="132" t="s">
        <v>326</v>
      </c>
      <c r="B84" s="147"/>
      <c r="C84" s="165"/>
      <c r="D84" s="166"/>
      <c r="E84" s="166" t="s">
        <v>351</v>
      </c>
      <c r="F84" s="166" t="s">
        <v>329</v>
      </c>
      <c r="G84" s="166"/>
      <c r="H84" s="166" t="s">
        <v>352</v>
      </c>
      <c r="I84" s="166" t="s">
        <v>329</v>
      </c>
      <c r="J84" s="166"/>
      <c r="K84" s="166"/>
      <c r="L84" s="166"/>
      <c r="M84" s="169" t="s">
        <v>332</v>
      </c>
      <c r="N84" s="205" t="s">
        <v>384</v>
      </c>
      <c r="O84" s="149"/>
      <c r="P84" s="149"/>
      <c r="Q84" s="149"/>
      <c r="R84" s="149"/>
      <c r="S84" s="149"/>
      <c r="T84" s="149"/>
      <c r="U84" s="149"/>
      <c r="V84" s="205" t="s">
        <v>384</v>
      </c>
      <c r="W84" s="149"/>
      <c r="X84" s="155"/>
      <c r="Y84" s="149"/>
      <c r="Z84" s="149"/>
      <c r="AA84" s="149"/>
      <c r="AB84" s="155"/>
      <c r="AC84" s="175" t="s">
        <v>386</v>
      </c>
      <c r="AD84" s="168" t="s">
        <v>331</v>
      </c>
      <c r="AE84" s="155" t="s">
        <v>329</v>
      </c>
      <c r="AG84" s="177"/>
    </row>
    <row r="85" spans="1:33" ht="13" x14ac:dyDescent="0.3">
      <c r="B85" s="147"/>
      <c r="C85" s="137"/>
      <c r="D85" s="138"/>
      <c r="E85" s="138"/>
      <c r="F85" s="138"/>
      <c r="G85" s="138"/>
      <c r="H85" s="138"/>
      <c r="I85" s="138"/>
      <c r="J85" s="185" t="s">
        <v>404</v>
      </c>
      <c r="K85" s="138"/>
      <c r="L85" s="138"/>
      <c r="M85" s="139"/>
      <c r="N85" s="140"/>
      <c r="O85" s="138"/>
      <c r="P85" s="138"/>
      <c r="Q85" s="138"/>
      <c r="R85" s="138"/>
      <c r="S85" s="138"/>
      <c r="T85" s="138"/>
      <c r="U85" s="138"/>
      <c r="V85" s="140"/>
      <c r="W85" s="138"/>
      <c r="X85" s="138"/>
      <c r="Y85" s="138"/>
      <c r="Z85" s="137"/>
      <c r="AA85" s="138"/>
      <c r="AB85" s="142"/>
      <c r="AC85" s="183"/>
      <c r="AD85" s="141"/>
      <c r="AE85" s="142"/>
      <c r="AG85" s="177"/>
    </row>
    <row r="86" spans="1:33" ht="14.5" x14ac:dyDescent="0.35">
      <c r="A86" s="132">
        <v>1000</v>
      </c>
      <c r="B86" s="147"/>
      <c r="C86" s="137" t="s">
        <v>405</v>
      </c>
      <c r="D86" s="138"/>
      <c r="E86" s="182">
        <v>0</v>
      </c>
      <c r="F86" s="138" t="s">
        <v>406</v>
      </c>
      <c r="G86" s="138"/>
      <c r="H86" s="182">
        <v>0</v>
      </c>
      <c r="I86" s="138" t="s">
        <v>406</v>
      </c>
      <c r="J86" s="208">
        <f>H86*3.066/1000</f>
        <v>0</v>
      </c>
      <c r="K86" s="138" t="s">
        <v>407</v>
      </c>
      <c r="L86" s="138"/>
      <c r="M86" s="139">
        <f>H86-E86</f>
        <v>0</v>
      </c>
      <c r="N86" s="184">
        <f>(M86*3.066/1000)*$F$6/A86*1000</f>
        <v>0</v>
      </c>
      <c r="O86" s="138" t="s">
        <v>23</v>
      </c>
      <c r="P86" s="138"/>
      <c r="Q86" s="138"/>
      <c r="R86" s="138"/>
      <c r="S86" s="138"/>
      <c r="T86" s="138"/>
      <c r="U86" s="138"/>
      <c r="V86" s="184">
        <f t="shared" ref="V86" si="48">N86</f>
        <v>0</v>
      </c>
      <c r="W86" s="138" t="s">
        <v>23</v>
      </c>
      <c r="X86" s="138"/>
      <c r="Y86" s="138"/>
      <c r="Z86" s="137" t="s">
        <v>408</v>
      </c>
      <c r="AA86" s="138"/>
      <c r="AB86" s="142"/>
      <c r="AC86" s="183">
        <v>1</v>
      </c>
      <c r="AD86" s="141"/>
      <c r="AE86" s="142" t="s">
        <v>13</v>
      </c>
      <c r="AG86" s="177"/>
    </row>
    <row r="87" spans="1:33" ht="8.4" customHeight="1" x14ac:dyDescent="0.25">
      <c r="B87" s="147"/>
      <c r="C87" s="137"/>
      <c r="D87" s="138"/>
      <c r="E87" s="138"/>
      <c r="F87" s="138"/>
      <c r="G87" s="138"/>
      <c r="H87" s="138"/>
      <c r="I87" s="138"/>
      <c r="J87" s="138"/>
      <c r="K87" s="138"/>
      <c r="L87" s="138"/>
      <c r="M87" s="139"/>
      <c r="N87" s="140"/>
      <c r="O87" s="138"/>
      <c r="P87" s="138"/>
      <c r="Q87" s="138"/>
      <c r="R87" s="138"/>
      <c r="S87" s="138"/>
      <c r="T87" s="138"/>
      <c r="U87" s="138"/>
      <c r="V87" s="140"/>
      <c r="W87" s="138"/>
      <c r="X87" s="138"/>
      <c r="Y87" s="138"/>
      <c r="Z87" s="137"/>
      <c r="AA87" s="138"/>
      <c r="AB87" s="142"/>
      <c r="AC87" s="183"/>
      <c r="AD87" s="141"/>
      <c r="AE87" s="142"/>
      <c r="AG87" s="177"/>
    </row>
    <row r="88" spans="1:33" ht="14.5" x14ac:dyDescent="0.35">
      <c r="A88" s="132">
        <v>1000</v>
      </c>
      <c r="B88" s="147"/>
      <c r="C88" s="137" t="s">
        <v>409</v>
      </c>
      <c r="D88" s="138"/>
      <c r="E88" s="182">
        <v>0</v>
      </c>
      <c r="F88" s="138" t="s">
        <v>410</v>
      </c>
      <c r="G88" s="138"/>
      <c r="H88" s="182">
        <v>0</v>
      </c>
      <c r="I88" s="138" t="s">
        <v>410</v>
      </c>
      <c r="J88" s="189">
        <f>H88/3.066*1000</f>
        <v>0</v>
      </c>
      <c r="K88" s="138" t="s">
        <v>411</v>
      </c>
      <c r="L88" s="138"/>
      <c r="M88" s="139">
        <f>H88-E88</f>
        <v>0</v>
      </c>
      <c r="N88" s="184">
        <f>M88*$F$6/A88*1000</f>
        <v>0</v>
      </c>
      <c r="O88" s="138" t="s">
        <v>23</v>
      </c>
      <c r="P88" s="138"/>
      <c r="Q88" s="138"/>
      <c r="R88" s="138"/>
      <c r="S88" s="138"/>
      <c r="T88" s="138"/>
      <c r="U88" s="138"/>
      <c r="V88" s="184">
        <f t="shared" ref="V88" si="49">N88</f>
        <v>0</v>
      </c>
      <c r="W88" s="138" t="s">
        <v>23</v>
      </c>
      <c r="X88" s="138"/>
      <c r="Y88" s="138"/>
      <c r="Z88" s="137" t="s">
        <v>412</v>
      </c>
      <c r="AA88" s="138"/>
      <c r="AB88" s="142"/>
      <c r="AC88" s="141">
        <v>0.02</v>
      </c>
      <c r="AD88" s="141"/>
      <c r="AE88" s="142" t="s">
        <v>13</v>
      </c>
      <c r="AG88" s="177"/>
    </row>
    <row r="89" spans="1:33" ht="8.4" customHeight="1" thickBot="1" x14ac:dyDescent="0.3">
      <c r="B89" s="147"/>
      <c r="C89" s="191"/>
      <c r="D89" s="149"/>
      <c r="E89" s="149"/>
      <c r="F89" s="149"/>
      <c r="G89" s="149"/>
      <c r="H89" s="247"/>
      <c r="I89" s="149"/>
      <c r="J89" s="149"/>
      <c r="K89" s="149"/>
      <c r="L89" s="149"/>
      <c r="M89" s="152"/>
      <c r="N89" s="153"/>
      <c r="O89" s="149"/>
      <c r="P89" s="149"/>
      <c r="Q89" s="149"/>
      <c r="R89" s="149"/>
      <c r="S89" s="149"/>
      <c r="T89" s="149"/>
      <c r="U89" s="149"/>
      <c r="V89" s="153"/>
      <c r="W89" s="149"/>
      <c r="X89" s="149"/>
      <c r="Y89" s="149"/>
      <c r="Z89" s="191"/>
      <c r="AA89" s="149"/>
      <c r="AB89" s="155"/>
      <c r="AC89" s="152"/>
      <c r="AD89" s="154"/>
      <c r="AE89" s="155"/>
      <c r="AG89" s="200"/>
    </row>
    <row r="90" spans="1:33" hidden="1" x14ac:dyDescent="0.25">
      <c r="C90" s="209"/>
      <c r="D90" s="209"/>
      <c r="E90" s="209"/>
      <c r="F90" s="209"/>
      <c r="G90" s="209"/>
      <c r="H90" s="209"/>
      <c r="I90" s="209"/>
      <c r="J90" s="209"/>
      <c r="K90" s="209"/>
      <c r="L90" s="209"/>
      <c r="M90" s="210"/>
      <c r="N90" s="211"/>
      <c r="O90" s="209"/>
      <c r="P90" s="209"/>
      <c r="Q90" s="209"/>
      <c r="R90" s="209"/>
      <c r="S90" s="209"/>
      <c r="T90" s="209"/>
      <c r="U90" s="209"/>
      <c r="V90" s="211"/>
      <c r="W90" s="209"/>
      <c r="X90" s="209"/>
      <c r="Y90" s="209"/>
      <c r="Z90" s="209"/>
      <c r="AA90" s="209"/>
      <c r="AB90" s="210"/>
      <c r="AC90" s="210"/>
      <c r="AD90" s="212"/>
      <c r="AE90" s="209"/>
      <c r="AF90" s="209"/>
      <c r="AG90" s="209"/>
    </row>
    <row r="91" spans="1:33" ht="13" x14ac:dyDescent="0.3">
      <c r="C91" s="213" t="s">
        <v>413</v>
      </c>
    </row>
    <row r="92" spans="1:33" x14ac:dyDescent="0.25">
      <c r="C92" s="133" t="s">
        <v>414</v>
      </c>
    </row>
    <row r="94" spans="1:33" ht="13" x14ac:dyDescent="0.3">
      <c r="C94" s="213" t="s">
        <v>415</v>
      </c>
    </row>
    <row r="95" spans="1:33" ht="41.4" customHeight="1" x14ac:dyDescent="0.25">
      <c r="C95" s="238" t="s">
        <v>416</v>
      </c>
      <c r="D95" s="238"/>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row>
    <row r="96" spans="1:33" s="213" customFormat="1" ht="13" x14ac:dyDescent="0.3">
      <c r="A96" s="214"/>
      <c r="C96" s="213" t="s">
        <v>417</v>
      </c>
      <c r="M96" s="215"/>
      <c r="N96" s="216"/>
      <c r="V96" s="216"/>
      <c r="AB96" s="215"/>
      <c r="AC96" s="215"/>
      <c r="AD96" s="217"/>
    </row>
    <row r="97" spans="1:30" x14ac:dyDescent="0.25">
      <c r="C97" s="133" t="s">
        <v>418</v>
      </c>
    </row>
    <row r="98" spans="1:30" x14ac:dyDescent="0.25">
      <c r="C98" s="133" t="s">
        <v>419</v>
      </c>
    </row>
    <row r="99" spans="1:30" x14ac:dyDescent="0.25">
      <c r="C99" s="133" t="s">
        <v>420</v>
      </c>
    </row>
    <row r="101" spans="1:30" s="213" customFormat="1" ht="13" x14ac:dyDescent="0.3">
      <c r="A101" s="214"/>
      <c r="M101" s="215"/>
      <c r="N101" s="216"/>
      <c r="V101" s="216"/>
      <c r="AB101" s="215"/>
      <c r="AC101" s="215"/>
      <c r="AD101" s="217"/>
    </row>
  </sheetData>
  <sheetProtection algorithmName="SHA-512" hashValue="4cbfi8RfeWEBjesdvOEnAg8bQeFHJEyAk2nBr+ghdhh11fjUWqzSDMpXQfzFB+1rmZ3gWlV3KQISsXrEy8BxqQ==" saltValue="jipkXvD+GoPeOGguhIfPpQ==" spinCount="100000" sheet="1" objects="1" scenarios="1" selectLockedCells="1"/>
  <mergeCells count="18">
    <mergeCell ref="P54:R54"/>
    <mergeCell ref="S54:T54"/>
    <mergeCell ref="C2:AE2"/>
    <mergeCell ref="AG5:AG7"/>
    <mergeCell ref="P8:X8"/>
    <mergeCell ref="Z8:AB8"/>
    <mergeCell ref="P9:R9"/>
    <mergeCell ref="S9:T9"/>
    <mergeCell ref="P19:X19"/>
    <mergeCell ref="Z19:AB19"/>
    <mergeCell ref="P20:R20"/>
    <mergeCell ref="S20:T20"/>
    <mergeCell ref="P53:X53"/>
    <mergeCell ref="P65:X65"/>
    <mergeCell ref="P66:R66"/>
    <mergeCell ref="S66:T66"/>
    <mergeCell ref="C83:J83"/>
    <mergeCell ref="C95:AE9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ICP Assessment tool</vt:lpstr>
      <vt:lpstr>Classic Calculator</vt:lpstr>
      <vt:lpstr>'ICP Assessment tool'!Print_Area</vt:lpstr>
    </vt:vector>
  </TitlesOfParts>
  <Company>Reef Moonshiners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keywords>C_Unrestricted</cp:keywords>
  <cp:lastModifiedBy>Ines Wischmann</cp:lastModifiedBy>
  <cp:lastPrinted>2020-02-28T13:36:44Z</cp:lastPrinted>
  <dcterms:created xsi:type="dcterms:W3CDTF">2020-02-12T20:03:18Z</dcterms:created>
  <dcterms:modified xsi:type="dcterms:W3CDTF">2022-03-31T16:05:10Z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ies>
</file>